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Dr.Marei\Dropbox\Marei Alrouaili Thesis\Data\"/>
    </mc:Choice>
  </mc:AlternateContent>
  <bookViews>
    <workbookView xWindow="0" yWindow="0" windowWidth="27345" windowHeight="16200" activeTab="2"/>
  </bookViews>
  <sheets>
    <sheet name="Population database" sheetId="1" r:id="rId1"/>
    <sheet name="Cases databse" sheetId="2" r:id="rId2"/>
    <sheet name="Incidence rate" sheetId="3" r:id="rId3"/>
    <sheet name="IR difference test" sheetId="4" r:id="rId4"/>
  </sheets>
  <definedNames>
    <definedName name="_xlnm._FilterDatabase" localSheetId="2" hidden="1">'Incidence rate'!$J$62:$Q$76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2" l="1"/>
  <c r="D14" i="2"/>
  <c r="H13" i="2"/>
  <c r="J14" i="2"/>
  <c r="J7" i="2"/>
  <c r="AA13" i="3"/>
  <c r="AA8" i="3"/>
  <c r="AA9" i="3"/>
  <c r="AA10" i="3"/>
  <c r="AA11" i="3"/>
  <c r="AA12" i="3"/>
  <c r="AA7" i="3"/>
  <c r="AB7" i="3"/>
  <c r="H18" i="4"/>
  <c r="I18" i="4"/>
  <c r="H19" i="4"/>
  <c r="I19" i="4"/>
  <c r="H20" i="4"/>
  <c r="I20" i="4"/>
  <c r="H21" i="4"/>
  <c r="I21" i="4"/>
  <c r="H22" i="4"/>
  <c r="I22" i="4"/>
  <c r="H23" i="4"/>
  <c r="I23" i="4"/>
  <c r="E18" i="4"/>
  <c r="E19" i="4"/>
  <c r="E20" i="4"/>
  <c r="E21" i="4"/>
  <c r="E22" i="4"/>
  <c r="E23" i="4"/>
  <c r="H17" i="4"/>
  <c r="I17" i="4"/>
  <c r="F18" i="4"/>
  <c r="G18" i="4"/>
  <c r="F19" i="4"/>
  <c r="G19" i="4"/>
  <c r="F20" i="4"/>
  <c r="G20" i="4"/>
  <c r="F21" i="4"/>
  <c r="G21" i="4"/>
  <c r="F22" i="4"/>
  <c r="G22" i="4"/>
  <c r="F23" i="4"/>
  <c r="G23" i="4"/>
  <c r="F17" i="4"/>
  <c r="E17" i="4"/>
  <c r="B18" i="4"/>
  <c r="C18" i="4"/>
  <c r="B19" i="4"/>
  <c r="C19" i="4"/>
  <c r="B20" i="4"/>
  <c r="C20" i="4"/>
  <c r="B21" i="4"/>
  <c r="C21" i="4"/>
  <c r="B22" i="4"/>
  <c r="C22" i="4"/>
  <c r="B23" i="4"/>
  <c r="C23" i="4"/>
  <c r="C17" i="4"/>
  <c r="B17" i="4"/>
  <c r="D23" i="4"/>
  <c r="J23" i="4"/>
  <c r="K23" i="4"/>
  <c r="L23" i="4"/>
  <c r="D22" i="4"/>
  <c r="J22" i="4"/>
  <c r="K22" i="4"/>
  <c r="L22" i="4"/>
  <c r="D21" i="4"/>
  <c r="J21" i="4"/>
  <c r="K21" i="4"/>
  <c r="L21" i="4"/>
  <c r="D20" i="4"/>
  <c r="J20" i="4"/>
  <c r="K20" i="4"/>
  <c r="L20" i="4"/>
  <c r="D19" i="4"/>
  <c r="J19" i="4"/>
  <c r="K19" i="4"/>
  <c r="L19" i="4"/>
  <c r="D18" i="4"/>
  <c r="J18" i="4"/>
  <c r="K18" i="4"/>
  <c r="L18" i="4"/>
  <c r="D17" i="4"/>
  <c r="G17" i="4"/>
  <c r="J17" i="4"/>
  <c r="K17" i="4"/>
  <c r="L17" i="4"/>
  <c r="L4" i="4"/>
  <c r="L5" i="4"/>
  <c r="L6" i="4"/>
  <c r="L7" i="4"/>
  <c r="L8" i="4"/>
  <c r="L9" i="4"/>
  <c r="L3" i="4"/>
  <c r="J3" i="4"/>
  <c r="D9" i="4"/>
  <c r="D3" i="4"/>
  <c r="C4" i="4"/>
  <c r="C5" i="4"/>
  <c r="C6" i="4"/>
  <c r="C7" i="4"/>
  <c r="C8" i="4"/>
  <c r="C9" i="4"/>
  <c r="C3" i="4"/>
  <c r="B4" i="4"/>
  <c r="B5" i="4"/>
  <c r="B6" i="4"/>
  <c r="B7" i="4"/>
  <c r="B8" i="4"/>
  <c r="B9" i="4"/>
  <c r="B3" i="4"/>
  <c r="C7" i="3"/>
  <c r="H3" i="4"/>
  <c r="I4" i="4"/>
  <c r="I5" i="4"/>
  <c r="I6" i="4"/>
  <c r="I7" i="4"/>
  <c r="I8" i="4"/>
  <c r="I9" i="4"/>
  <c r="H4" i="4"/>
  <c r="H5" i="4"/>
  <c r="H6" i="4"/>
  <c r="H7" i="4"/>
  <c r="H8" i="4"/>
  <c r="H9" i="4"/>
  <c r="I3" i="4"/>
  <c r="D4" i="4"/>
  <c r="E4" i="4"/>
  <c r="F4" i="4"/>
  <c r="G4" i="4"/>
  <c r="J4" i="4"/>
  <c r="K4" i="4"/>
  <c r="D5" i="4"/>
  <c r="E5" i="4"/>
  <c r="F5" i="4"/>
  <c r="G5" i="4"/>
  <c r="J5" i="4"/>
  <c r="K5" i="4"/>
  <c r="D6" i="4"/>
  <c r="E6" i="4"/>
  <c r="F6" i="4"/>
  <c r="G6" i="4"/>
  <c r="J6" i="4"/>
  <c r="K6" i="4"/>
  <c r="D7" i="4"/>
  <c r="E7" i="4"/>
  <c r="F7" i="4"/>
  <c r="G7" i="4"/>
  <c r="J7" i="4"/>
  <c r="K7" i="4"/>
  <c r="D8" i="4"/>
  <c r="E8" i="4"/>
  <c r="F8" i="4"/>
  <c r="G8" i="4"/>
  <c r="J8" i="4"/>
  <c r="K8" i="4"/>
  <c r="E9" i="4"/>
  <c r="F9" i="4"/>
  <c r="G9" i="4"/>
  <c r="J9" i="4"/>
  <c r="K9" i="4"/>
  <c r="E3" i="4"/>
  <c r="F3" i="4"/>
  <c r="G3" i="4"/>
  <c r="K3" i="4"/>
  <c r="P31" i="2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X37" i="3"/>
  <c r="P32" i="2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X38" i="3"/>
  <c r="P33" i="2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X39" i="3"/>
  <c r="P34" i="2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X40" i="3"/>
  <c r="P35" i="2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X41" i="3"/>
  <c r="P36" i="2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X42" i="3"/>
  <c r="P30" i="2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X36" i="3"/>
  <c r="W37" i="3"/>
  <c r="N25" i="3"/>
  <c r="W38" i="3"/>
  <c r="N26" i="3"/>
  <c r="W39" i="3"/>
  <c r="N27" i="3"/>
  <c r="W40" i="3"/>
  <c r="N28" i="3"/>
  <c r="W41" i="3"/>
  <c r="N29" i="3"/>
  <c r="W42" i="3"/>
  <c r="N30" i="3"/>
  <c r="V37" i="3"/>
  <c r="M25" i="3"/>
  <c r="V38" i="3"/>
  <c r="M26" i="3"/>
  <c r="V39" i="3"/>
  <c r="M27" i="3"/>
  <c r="V40" i="3"/>
  <c r="M28" i="3"/>
  <c r="V41" i="3"/>
  <c r="M29" i="3"/>
  <c r="V42" i="3"/>
  <c r="M30" i="3"/>
  <c r="U37" i="3"/>
  <c r="L25" i="3"/>
  <c r="U38" i="3"/>
  <c r="L26" i="3"/>
  <c r="U39" i="3"/>
  <c r="L27" i="3"/>
  <c r="U40" i="3"/>
  <c r="L28" i="3"/>
  <c r="U41" i="3"/>
  <c r="L29" i="3"/>
  <c r="U42" i="3"/>
  <c r="L30" i="3"/>
  <c r="T37" i="3"/>
  <c r="K25" i="3"/>
  <c r="T38" i="3"/>
  <c r="K26" i="3"/>
  <c r="T39" i="3"/>
  <c r="K27" i="3"/>
  <c r="T40" i="3"/>
  <c r="K28" i="3"/>
  <c r="T41" i="3"/>
  <c r="K29" i="3"/>
  <c r="T42" i="3"/>
  <c r="K30" i="3"/>
  <c r="S37" i="3"/>
  <c r="J25" i="3"/>
  <c r="S38" i="3"/>
  <c r="J26" i="3"/>
  <c r="S39" i="3"/>
  <c r="J27" i="3"/>
  <c r="S40" i="3"/>
  <c r="J28" i="3"/>
  <c r="S41" i="3"/>
  <c r="J29" i="3"/>
  <c r="S42" i="3"/>
  <c r="J30" i="3"/>
  <c r="R37" i="3"/>
  <c r="I25" i="3"/>
  <c r="R38" i="3"/>
  <c r="I26" i="3"/>
  <c r="R39" i="3"/>
  <c r="I27" i="3"/>
  <c r="R40" i="3"/>
  <c r="I28" i="3"/>
  <c r="R41" i="3"/>
  <c r="I29" i="3"/>
  <c r="R42" i="3"/>
  <c r="I30" i="3"/>
  <c r="Q37" i="3"/>
  <c r="H25" i="3"/>
  <c r="Q38" i="3"/>
  <c r="H26" i="3"/>
  <c r="Q39" i="3"/>
  <c r="H27" i="3"/>
  <c r="Q40" i="3"/>
  <c r="H28" i="3"/>
  <c r="Q41" i="3"/>
  <c r="H29" i="3"/>
  <c r="Q42" i="3"/>
  <c r="H30" i="3"/>
  <c r="O37" i="3"/>
  <c r="F25" i="3"/>
  <c r="O38" i="3"/>
  <c r="F26" i="3"/>
  <c r="O39" i="3"/>
  <c r="F27" i="3"/>
  <c r="O40" i="3"/>
  <c r="F28" i="3"/>
  <c r="O41" i="3"/>
  <c r="F29" i="3"/>
  <c r="O42" i="3"/>
  <c r="F30" i="3"/>
  <c r="P37" i="3"/>
  <c r="G25" i="3"/>
  <c r="P38" i="3"/>
  <c r="G26" i="3"/>
  <c r="P39" i="3"/>
  <c r="G27" i="3"/>
  <c r="P40" i="3"/>
  <c r="G28" i="3"/>
  <c r="P41" i="3"/>
  <c r="G29" i="3"/>
  <c r="P42" i="3"/>
  <c r="G30" i="3"/>
  <c r="W36" i="3"/>
  <c r="N24" i="3"/>
  <c r="V36" i="3"/>
  <c r="M24" i="3"/>
  <c r="U36" i="3"/>
  <c r="L24" i="3"/>
  <c r="T36" i="3"/>
  <c r="K24" i="3"/>
  <c r="S36" i="3"/>
  <c r="J24" i="3"/>
  <c r="R36" i="3"/>
  <c r="I24" i="3"/>
  <c r="Q36" i="3"/>
  <c r="H24" i="3"/>
  <c r="P36" i="3"/>
  <c r="G24" i="3"/>
  <c r="O36" i="3"/>
  <c r="F24" i="3"/>
  <c r="N37" i="3"/>
  <c r="E25" i="3"/>
  <c r="N38" i="3"/>
  <c r="E26" i="3"/>
  <c r="N39" i="3"/>
  <c r="E27" i="3"/>
  <c r="N40" i="3"/>
  <c r="E28" i="3"/>
  <c r="N41" i="3"/>
  <c r="E29" i="3"/>
  <c r="N42" i="3"/>
  <c r="E30" i="3"/>
  <c r="N36" i="3"/>
  <c r="E24" i="3"/>
  <c r="M37" i="3"/>
  <c r="D25" i="3"/>
  <c r="M38" i="3"/>
  <c r="D26" i="3"/>
  <c r="M39" i="3"/>
  <c r="D27" i="3"/>
  <c r="M40" i="3"/>
  <c r="D28" i="3"/>
  <c r="M41" i="3"/>
  <c r="D29" i="3"/>
  <c r="M42" i="3"/>
  <c r="D30" i="3"/>
  <c r="M36" i="3"/>
  <c r="D24" i="3"/>
  <c r="L37" i="3"/>
  <c r="K37" i="3"/>
  <c r="C25" i="3"/>
  <c r="L38" i="3"/>
  <c r="K38" i="3"/>
  <c r="C26" i="3"/>
  <c r="L39" i="3"/>
  <c r="K39" i="3"/>
  <c r="C27" i="3"/>
  <c r="L40" i="3"/>
  <c r="K40" i="3"/>
  <c r="C28" i="3"/>
  <c r="L41" i="3"/>
  <c r="K41" i="3"/>
  <c r="C29" i="3"/>
  <c r="L42" i="3"/>
  <c r="K42" i="3"/>
  <c r="C30" i="3"/>
  <c r="L36" i="3"/>
  <c r="K36" i="3"/>
  <c r="C24" i="3"/>
  <c r="B25" i="3"/>
  <c r="B26" i="3"/>
  <c r="B27" i="3"/>
  <c r="B28" i="3"/>
  <c r="B29" i="3"/>
  <c r="B30" i="3"/>
  <c r="B24" i="3"/>
  <c r="E7" i="3"/>
  <c r="B7" i="3"/>
  <c r="H9" i="1"/>
  <c r="I9" i="1"/>
  <c r="J9" i="1"/>
  <c r="H10" i="1"/>
  <c r="I10" i="1"/>
  <c r="J10" i="1"/>
  <c r="AB8" i="3"/>
  <c r="H11" i="1"/>
  <c r="I11" i="1"/>
  <c r="J11" i="1"/>
  <c r="AB9" i="3"/>
  <c r="H12" i="1"/>
  <c r="I12" i="1"/>
  <c r="J12" i="1"/>
  <c r="AB10" i="3"/>
  <c r="H13" i="1"/>
  <c r="I13" i="1"/>
  <c r="J13" i="1"/>
  <c r="AB11" i="3"/>
  <c r="H14" i="1"/>
  <c r="I14" i="1"/>
  <c r="J14" i="1"/>
  <c r="AB12" i="3"/>
  <c r="H15" i="1"/>
  <c r="I15" i="1"/>
  <c r="J15" i="1"/>
  <c r="AB13" i="3"/>
  <c r="H7" i="2"/>
  <c r="I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I13" i="2"/>
  <c r="J13" i="2"/>
  <c r="O30" i="3"/>
  <c r="O24" i="3"/>
  <c r="Z7" i="3"/>
  <c r="Z8" i="3"/>
  <c r="Z9" i="3"/>
  <c r="Z10" i="3"/>
  <c r="Z11" i="3"/>
  <c r="Z12" i="3"/>
  <c r="Z13" i="3"/>
  <c r="Z14" i="3"/>
  <c r="W7" i="3"/>
  <c r="W8" i="3"/>
  <c r="W9" i="3"/>
  <c r="W10" i="3"/>
  <c r="W11" i="3"/>
  <c r="W12" i="3"/>
  <c r="W13" i="3"/>
  <c r="W14" i="3"/>
  <c r="T7" i="3"/>
  <c r="T8" i="3"/>
  <c r="T9" i="3"/>
  <c r="T10" i="3"/>
  <c r="T11" i="3"/>
  <c r="T12" i="3"/>
  <c r="T13" i="3"/>
  <c r="T14" i="3"/>
  <c r="Q7" i="3"/>
  <c r="Q8" i="3"/>
  <c r="Q9" i="3"/>
  <c r="Q10" i="3"/>
  <c r="Q11" i="3"/>
  <c r="Q12" i="3"/>
  <c r="Q13" i="3"/>
  <c r="Q14" i="3"/>
  <c r="N7" i="3"/>
  <c r="N8" i="3"/>
  <c r="N9" i="3"/>
  <c r="N10" i="3"/>
  <c r="N11" i="3"/>
  <c r="N12" i="3"/>
  <c r="N13" i="3"/>
  <c r="N14" i="3"/>
  <c r="K7" i="3"/>
  <c r="K8" i="3"/>
  <c r="K9" i="3"/>
  <c r="K10" i="3"/>
  <c r="K11" i="3"/>
  <c r="K12" i="3"/>
  <c r="K13" i="3"/>
  <c r="K14" i="3"/>
  <c r="H7" i="3"/>
  <c r="H8" i="3"/>
  <c r="H9" i="3"/>
  <c r="H10" i="3"/>
  <c r="H11" i="3"/>
  <c r="H12" i="3"/>
  <c r="H13" i="3"/>
  <c r="H14" i="3"/>
  <c r="E8" i="3"/>
  <c r="E9" i="3"/>
  <c r="E10" i="3"/>
  <c r="E11" i="3"/>
  <c r="E12" i="3"/>
  <c r="E13" i="3"/>
  <c r="E14" i="3"/>
  <c r="B8" i="3"/>
  <c r="B9" i="3"/>
  <c r="B10" i="3"/>
  <c r="B11" i="3"/>
  <c r="B12" i="3"/>
  <c r="B13" i="3"/>
  <c r="B14" i="3"/>
  <c r="D7" i="3"/>
  <c r="D10" i="1"/>
  <c r="I8" i="3"/>
  <c r="D37" i="3"/>
  <c r="G10" i="1"/>
  <c r="R8" i="3"/>
  <c r="E37" i="3"/>
  <c r="D11" i="1"/>
  <c r="I9" i="3"/>
  <c r="D38" i="3"/>
  <c r="G11" i="1"/>
  <c r="R9" i="3"/>
  <c r="E38" i="3"/>
  <c r="D12" i="1"/>
  <c r="I10" i="3"/>
  <c r="D39" i="3"/>
  <c r="G12" i="1"/>
  <c r="R10" i="3"/>
  <c r="E39" i="3"/>
  <c r="D13" i="1"/>
  <c r="I11" i="3"/>
  <c r="D40" i="3"/>
  <c r="G13" i="1"/>
  <c r="R11" i="3"/>
  <c r="E40" i="3"/>
  <c r="D14" i="1"/>
  <c r="I12" i="3"/>
  <c r="D41" i="3"/>
  <c r="G14" i="1"/>
  <c r="R12" i="3"/>
  <c r="E41" i="3"/>
  <c r="D15" i="1"/>
  <c r="I13" i="3"/>
  <c r="D42" i="3"/>
  <c r="G15" i="1"/>
  <c r="R13" i="3"/>
  <c r="E42" i="3"/>
  <c r="G9" i="1"/>
  <c r="R7" i="3"/>
  <c r="E36" i="3"/>
  <c r="D9" i="1"/>
  <c r="I7" i="3"/>
  <c r="D36" i="3"/>
  <c r="U8" i="3"/>
  <c r="B37" i="3"/>
  <c r="X8" i="3"/>
  <c r="C37" i="3"/>
  <c r="U9" i="3"/>
  <c r="B38" i="3"/>
  <c r="X9" i="3"/>
  <c r="C38" i="3"/>
  <c r="U10" i="3"/>
  <c r="B39" i="3"/>
  <c r="X10" i="3"/>
  <c r="C39" i="3"/>
  <c r="U11" i="3"/>
  <c r="B40" i="3"/>
  <c r="X11" i="3"/>
  <c r="C40" i="3"/>
  <c r="U12" i="3"/>
  <c r="B41" i="3"/>
  <c r="X12" i="3"/>
  <c r="C41" i="3"/>
  <c r="U13" i="3"/>
  <c r="B42" i="3"/>
  <c r="X13" i="3"/>
  <c r="C42" i="3"/>
  <c r="X7" i="3"/>
  <c r="C36" i="3"/>
  <c r="U7" i="3"/>
  <c r="B36" i="3"/>
  <c r="A37" i="3"/>
  <c r="A38" i="3"/>
  <c r="A39" i="3"/>
  <c r="A40" i="3"/>
  <c r="A41" i="3"/>
  <c r="A42" i="3"/>
  <c r="A36" i="3"/>
  <c r="AE76" i="1"/>
  <c r="AK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F76" i="1"/>
  <c r="AG76" i="1"/>
  <c r="AH76" i="1"/>
  <c r="AI76" i="1"/>
  <c r="AJ76" i="1"/>
  <c r="AL76" i="1"/>
  <c r="AM76" i="1"/>
  <c r="AN76" i="1"/>
  <c r="AO76" i="1"/>
  <c r="AP76" i="1"/>
  <c r="AQ76" i="1"/>
  <c r="AR76" i="1"/>
  <c r="AS76" i="1"/>
  <c r="B76" i="1"/>
  <c r="O25" i="3"/>
  <c r="O26" i="3"/>
  <c r="O27" i="3"/>
  <c r="O28" i="3"/>
  <c r="O29" i="3"/>
  <c r="Y8" i="3"/>
  <c r="Y9" i="3"/>
  <c r="Y10" i="3"/>
  <c r="Y11" i="3"/>
  <c r="Y12" i="3"/>
  <c r="Y13" i="3"/>
  <c r="Y7" i="3"/>
  <c r="V8" i="3"/>
  <c r="V9" i="3"/>
  <c r="V10" i="3"/>
  <c r="V11" i="3"/>
  <c r="V12" i="3"/>
  <c r="V13" i="3"/>
  <c r="V7" i="3"/>
  <c r="S8" i="3"/>
  <c r="S9" i="3"/>
  <c r="S10" i="3"/>
  <c r="S11" i="3"/>
  <c r="S12" i="3"/>
  <c r="S13" i="3"/>
  <c r="S7" i="3"/>
  <c r="O8" i="3"/>
  <c r="P8" i="3"/>
  <c r="O9" i="3"/>
  <c r="P9" i="3"/>
  <c r="O10" i="3"/>
  <c r="P10" i="3"/>
  <c r="O11" i="3"/>
  <c r="P11" i="3"/>
  <c r="O12" i="3"/>
  <c r="P12" i="3"/>
  <c r="O13" i="3"/>
  <c r="P13" i="3"/>
  <c r="O7" i="3"/>
  <c r="P7" i="3"/>
  <c r="L8" i="3"/>
  <c r="M8" i="3"/>
  <c r="L9" i="3"/>
  <c r="M9" i="3"/>
  <c r="L10" i="3"/>
  <c r="M10" i="3"/>
  <c r="L11" i="3"/>
  <c r="M11" i="3"/>
  <c r="L12" i="3"/>
  <c r="M12" i="3"/>
  <c r="L13" i="3"/>
  <c r="M13" i="3"/>
  <c r="L7" i="3"/>
  <c r="M7" i="3"/>
  <c r="J8" i="3"/>
  <c r="J9" i="3"/>
  <c r="J10" i="3"/>
  <c r="J11" i="3"/>
  <c r="J12" i="3"/>
  <c r="J13" i="3"/>
  <c r="J7" i="3"/>
  <c r="F8" i="3"/>
  <c r="G8" i="3"/>
  <c r="F9" i="3"/>
  <c r="G9" i="3"/>
  <c r="F10" i="3"/>
  <c r="G10" i="3"/>
  <c r="F11" i="3"/>
  <c r="G11" i="3"/>
  <c r="F12" i="3"/>
  <c r="G12" i="3"/>
  <c r="F13" i="3"/>
  <c r="G13" i="3"/>
  <c r="F7" i="3"/>
  <c r="G7" i="3"/>
  <c r="C8" i="3"/>
  <c r="D8" i="3"/>
  <c r="C9" i="3"/>
  <c r="D9" i="3"/>
  <c r="C10" i="3"/>
  <c r="D10" i="3"/>
  <c r="C11" i="3"/>
  <c r="D11" i="3"/>
  <c r="C12" i="3"/>
  <c r="D12" i="3"/>
  <c r="C13" i="3"/>
  <c r="D13" i="3"/>
  <c r="D101" i="1"/>
  <c r="E101" i="1"/>
  <c r="F101" i="1"/>
  <c r="G101" i="1"/>
  <c r="H101" i="1"/>
  <c r="I101" i="1"/>
  <c r="C101" i="1"/>
  <c r="AM88" i="1"/>
  <c r="AM87" i="1"/>
  <c r="AM86" i="1"/>
  <c r="AM85" i="1"/>
  <c r="AM84" i="1"/>
  <c r="AM83" i="1"/>
  <c r="AM82" i="1"/>
  <c r="H16" i="1"/>
  <c r="I16" i="1"/>
  <c r="J16" i="1"/>
  <c r="H17" i="1"/>
  <c r="I17" i="1"/>
  <c r="J17" i="1"/>
  <c r="H18" i="1"/>
  <c r="I18" i="1"/>
  <c r="J18" i="1"/>
  <c r="G16" i="1"/>
  <c r="G17" i="1"/>
  <c r="G18" i="1"/>
  <c r="D16" i="1"/>
  <c r="D17" i="1"/>
  <c r="D18" i="1"/>
</calcChain>
</file>

<file path=xl/sharedStrings.xml><?xml version="1.0" encoding="utf-8"?>
<sst xmlns="http://schemas.openxmlformats.org/spreadsheetml/2006/main" count="429" uniqueCount="99">
  <si>
    <t>تقديرات السكان  حسب الجنس و الجنسية ( سعودي / غير سعودي ) في المملكة للأعوام ( 2004م الى 2013م )  *</t>
  </si>
  <si>
    <t>Estimates Of Population By Sex And Nationality (Saudi / Non Saudi) In The Kingdom For The Years (2004 To 2012)</t>
  </si>
  <si>
    <t>السنة</t>
  </si>
  <si>
    <t>سعوديون</t>
  </si>
  <si>
    <t>غير سعوديين</t>
  </si>
  <si>
    <t>الجملة</t>
  </si>
  <si>
    <t>SAUDI</t>
  </si>
  <si>
    <t>NON-SAUDI</t>
  </si>
  <si>
    <t>TOTAL</t>
  </si>
  <si>
    <t>YEAR</t>
  </si>
  <si>
    <t>ذكور</t>
  </si>
  <si>
    <t>اناث</t>
  </si>
  <si>
    <t>جملة</t>
  </si>
  <si>
    <t>MALE</t>
  </si>
  <si>
    <t>FEMALE</t>
  </si>
  <si>
    <t>* تقديرات السكان منتصف العام مبنية على النتائج الأولية للتعداد العام للسكان والمساكن لعام 2010م</t>
  </si>
  <si>
    <t>Table ( 39 ) :  THE KINGDOM’S POPULATION STATISTICS BY ADMINISTRATIVE REGIONS  AND SEX *</t>
  </si>
  <si>
    <t>Year</t>
  </si>
  <si>
    <t>Riyadh</t>
  </si>
  <si>
    <t>Makkah</t>
  </si>
  <si>
    <t>Al-Madinah</t>
  </si>
  <si>
    <t>Al-Qassim</t>
  </si>
  <si>
    <t>Asir</t>
  </si>
  <si>
    <t>Tabuk</t>
  </si>
  <si>
    <t>Hail</t>
  </si>
  <si>
    <t>Northern Borders</t>
  </si>
  <si>
    <t>Jazan</t>
  </si>
  <si>
    <t>Najran</t>
  </si>
  <si>
    <t>Al-Bahah</t>
  </si>
  <si>
    <t>Al-Jawf</t>
  </si>
  <si>
    <t>Total</t>
  </si>
  <si>
    <t>Males</t>
  </si>
  <si>
    <t>Females</t>
  </si>
  <si>
    <t xml:space="preserve"> * Mid-year estimates.</t>
  </si>
  <si>
    <t>Source: Central Department of Statistics and Information, Ministry of Economy and Planning</t>
  </si>
  <si>
    <t>Source: Central Department of Statistics and Information (http://www.cdsi.gov.sa/index.php)</t>
  </si>
  <si>
    <t>Eastern Region</t>
  </si>
  <si>
    <t>Regions</t>
  </si>
  <si>
    <t>Saudi</t>
  </si>
  <si>
    <t>Non-Saudi</t>
  </si>
  <si>
    <t>Saudi- Male</t>
  </si>
  <si>
    <t>Saudi-Female</t>
  </si>
  <si>
    <t>Non-Saudi-Male</t>
  </si>
  <si>
    <t>Non-Saudi-Female</t>
  </si>
  <si>
    <t>Total (all)</t>
  </si>
  <si>
    <t>Saudi-Male</t>
  </si>
  <si>
    <t>Jeddah</t>
  </si>
  <si>
    <t>Taif</t>
  </si>
  <si>
    <t>Madinah</t>
  </si>
  <si>
    <t>Qassim</t>
  </si>
  <si>
    <t>Eastern Province</t>
  </si>
  <si>
    <t>Al-Ahsa</t>
  </si>
  <si>
    <t>Hafr Al-Batin</t>
  </si>
  <si>
    <t>Bisha</t>
  </si>
  <si>
    <t>Al-Shamaliya Province</t>
  </si>
  <si>
    <t>Al-Baha</t>
  </si>
  <si>
    <t>Al-Jouf</t>
  </si>
  <si>
    <t>Al-Qurayyat</t>
  </si>
  <si>
    <t>Al-Qunfuthah</t>
  </si>
  <si>
    <t>Regions-20</t>
  </si>
  <si>
    <t>Region</t>
  </si>
  <si>
    <t>MOH  with 20 regions</t>
  </si>
  <si>
    <t>MOH: forming 13 admin regions</t>
  </si>
  <si>
    <t>Al-Riyadh</t>
  </si>
  <si>
    <t>Makkah Al-Mokarramah</t>
  </si>
  <si>
    <t>Al-Madinah Al-Monawarah</t>
  </si>
  <si>
    <t>Al-Qaseem</t>
  </si>
  <si>
    <t>Aseer</t>
  </si>
  <si>
    <t>Tabouk</t>
  </si>
  <si>
    <t>2004</t>
  </si>
  <si>
    <t>2005</t>
  </si>
  <si>
    <t>2006</t>
  </si>
  <si>
    <t>2007</t>
  </si>
  <si>
    <t>2008</t>
  </si>
  <si>
    <t>2009</t>
  </si>
  <si>
    <t>2010</t>
  </si>
  <si>
    <t>95%CI</t>
  </si>
  <si>
    <t>cases database through regions distrbution</t>
  </si>
  <si>
    <t>case database by male female and nationalty</t>
  </si>
  <si>
    <t xml:space="preserve">Regions </t>
  </si>
  <si>
    <t>IR</t>
  </si>
  <si>
    <t>Male</t>
  </si>
  <si>
    <t>Female</t>
  </si>
  <si>
    <t>Incidence rate</t>
  </si>
  <si>
    <t>Nonsaudi</t>
  </si>
  <si>
    <t xml:space="preserve">incidence rate by region </t>
  </si>
  <si>
    <t>year</t>
  </si>
  <si>
    <t>Reported cases of CRC and incidence rates, by year and Regions, Kingdom of Saudi Arabia, 2004 – 2010</t>
  </si>
  <si>
    <t>Incidence rate by sex, nationality and Gender, Saudi Arabia, 2004-2010.</t>
  </si>
  <si>
    <t xml:space="preserve">Total </t>
  </si>
  <si>
    <t>Population</t>
  </si>
  <si>
    <t xml:space="preserve">Male </t>
  </si>
  <si>
    <t>Cases</t>
  </si>
  <si>
    <t>TotP</t>
  </si>
  <si>
    <t>TotC</t>
  </si>
  <si>
    <t>ChiSquare</t>
  </si>
  <si>
    <t>P-value</t>
  </si>
  <si>
    <t>By nationality</t>
  </si>
  <si>
    <t>Non Saudi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</si>
</sst>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4">
    <font>
      <sz val="11"/>
      <color theme="1"/>
      <name val="Calibri"/>
      <family val="2"/>
      <scheme val="minor"/>
    </font>
    <font>
      <b/>
      <sz val="10"/>
      <color indexed="17"/>
      <name val="Arial"/>
      <family val="2"/>
    </font>
    <font>
      <b/>
      <sz val="11"/>
      <color indexed="17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16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Arial (Arabic)"/>
      <charset val="178"/>
    </font>
    <font>
      <b/>
      <sz val="12"/>
      <color indexed="12"/>
      <name val="Arial (Arabic)"/>
      <charset val="178"/>
    </font>
    <font>
      <b/>
      <sz val="10"/>
      <color indexed="12"/>
      <name val="Arial (Arabic)"/>
      <charset val="178"/>
    </font>
    <font>
      <b/>
      <sz val="11"/>
      <color theme="1"/>
      <name val="Calibri"/>
      <family val="2"/>
      <charset val="178"/>
      <scheme val="minor"/>
    </font>
    <font>
      <sz val="12"/>
      <color indexed="8"/>
      <name val="Calibri (Body)"/>
    </font>
    <font>
      <b/>
      <sz val="12"/>
      <color indexed="8"/>
      <name val="Calibri"/>
      <family val="2"/>
    </font>
    <font>
      <b/>
      <sz val="11"/>
      <color rgb="FF212121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0" fontId="5" fillId="0" borderId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44" applyNumberFormat="0" applyAlignment="0" applyProtection="0"/>
  </cellStyleXfs>
  <cellXfs count="140">
    <xf numFmtId="0" fontId="0" fillId="0" borderId="0" xfId="0"/>
    <xf numFmtId="0" fontId="3" fillId="2" borderId="1" xfId="0" applyFont="1" applyFill="1" applyBorder="1" applyAlignment="1" applyProtection="1">
      <alignment horizontal="left" vertical="center" indent="1" shrinkToFit="1"/>
    </xf>
    <xf numFmtId="0" fontId="3" fillId="2" borderId="2" xfId="0" applyFont="1" applyFill="1" applyBorder="1" applyAlignment="1" applyProtection="1">
      <alignment horizontal="left" vertical="center" indent="1" shrinkToFit="1"/>
    </xf>
    <xf numFmtId="0" fontId="3" fillId="2" borderId="3" xfId="0" applyFont="1" applyFill="1" applyBorder="1" applyAlignment="1" applyProtection="1">
      <alignment horizontal="left" vertical="center" indent="1" shrinkToFit="1"/>
    </xf>
    <xf numFmtId="0" fontId="3" fillId="2" borderId="0" xfId="0" applyFont="1" applyFill="1" applyBorder="1" applyAlignment="1" applyProtection="1">
      <alignment horizontal="left" vertical="center" indent="1" shrinkToFit="1"/>
    </xf>
    <xf numFmtId="0" fontId="3" fillId="2" borderId="4" xfId="0" applyFont="1" applyFill="1" applyBorder="1" applyAlignment="1" applyProtection="1">
      <alignment horizontal="left" vertical="center" indent="1" shrinkToFit="1"/>
    </xf>
    <xf numFmtId="0" fontId="3" fillId="2" borderId="5" xfId="0" applyFont="1" applyFill="1" applyBorder="1" applyAlignment="1" applyProtection="1">
      <alignment horizontal="left" vertical="center" indent="1" shrinkToFit="1"/>
    </xf>
    <xf numFmtId="0" fontId="3" fillId="2" borderId="6" xfId="0" applyFont="1" applyFill="1" applyBorder="1" applyAlignment="1" applyProtection="1">
      <alignment horizontal="left" vertical="center" indent="1" shrinkToFit="1"/>
    </xf>
    <xf numFmtId="0" fontId="3" fillId="2" borderId="7" xfId="0" applyFont="1" applyFill="1" applyBorder="1" applyAlignment="1" applyProtection="1">
      <alignment horizontal="left" vertical="center" indent="1" shrinkToFit="1"/>
    </xf>
    <xf numFmtId="0" fontId="3" fillId="2" borderId="8" xfId="0" applyFont="1" applyFill="1" applyBorder="1" applyAlignment="1" applyProtection="1">
      <alignment horizontal="left" vertical="center" indent="1" shrinkToFit="1"/>
    </xf>
    <xf numFmtId="0" fontId="3" fillId="2" borderId="9" xfId="0" applyFont="1" applyFill="1" applyBorder="1" applyAlignment="1" applyProtection="1">
      <alignment horizontal="left" vertical="center" indent="1" shrinkToFit="1"/>
    </xf>
    <xf numFmtId="0" fontId="3" fillId="2" borderId="10" xfId="0" applyFont="1" applyFill="1" applyBorder="1" applyAlignment="1" applyProtection="1">
      <alignment horizontal="left" vertical="center" indent="1" shrinkToFit="1"/>
    </xf>
    <xf numFmtId="0" fontId="3" fillId="2" borderId="11" xfId="0" applyFont="1" applyFill="1" applyBorder="1" applyAlignment="1" applyProtection="1">
      <alignment horizontal="left" vertical="center" indent="1" shrinkToFit="1"/>
    </xf>
    <xf numFmtId="0" fontId="4" fillId="2" borderId="7" xfId="0" applyFont="1" applyFill="1" applyBorder="1" applyAlignment="1">
      <alignment horizontal="center" vertical="center" shrinkToFit="1" readingOrder="1"/>
    </xf>
    <xf numFmtId="0" fontId="4" fillId="2" borderId="0" xfId="0" applyFont="1" applyFill="1" applyBorder="1" applyAlignment="1">
      <alignment horizontal="center" vertical="center" shrinkToFit="1" readingOrder="1"/>
    </xf>
    <xf numFmtId="0" fontId="4" fillId="2" borderId="8" xfId="0" applyFont="1" applyFill="1" applyBorder="1" applyAlignment="1">
      <alignment horizontal="center" vertical="center" shrinkToFit="1" readingOrder="1"/>
    </xf>
    <xf numFmtId="0" fontId="4" fillId="2" borderId="4" xfId="0" applyFont="1" applyFill="1" applyBorder="1" applyAlignment="1">
      <alignment horizontal="center" vertical="center" shrinkToFit="1" readingOrder="1"/>
    </xf>
    <xf numFmtId="0" fontId="4" fillId="2" borderId="5" xfId="0" applyFont="1" applyFill="1" applyBorder="1" applyAlignment="1">
      <alignment horizontal="center" vertical="center" shrinkToFit="1" readingOrder="1"/>
    </xf>
    <xf numFmtId="0" fontId="5" fillId="0" borderId="0" xfId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vertical="top" readingOrder="1"/>
    </xf>
    <xf numFmtId="0" fontId="0" fillId="0" borderId="0" xfId="0" applyFill="1" applyAlignment="1">
      <alignment horizontal="right" vertical="top" readingOrder="1"/>
    </xf>
    <xf numFmtId="0" fontId="0" fillId="0" borderId="0" xfId="0" applyFill="1" applyAlignment="1">
      <alignment vertical="top" readingOrder="1"/>
    </xf>
    <xf numFmtId="0" fontId="3" fillId="2" borderId="13" xfId="0" applyFont="1" applyFill="1" applyBorder="1" applyAlignment="1" applyProtection="1">
      <alignment horizontal="left" vertical="center" indent="1" shrinkToFit="1"/>
    </xf>
    <xf numFmtId="0" fontId="4" fillId="2" borderId="14" xfId="0" applyFont="1" applyFill="1" applyBorder="1" applyAlignment="1">
      <alignment horizontal="center" vertical="center" shrinkToFit="1" readingOrder="1"/>
    </xf>
    <xf numFmtId="0" fontId="3" fillId="2" borderId="15" xfId="0" applyFont="1" applyFill="1" applyBorder="1" applyAlignment="1" applyProtection="1">
      <alignment horizontal="left" vertical="center" indent="1" shrinkToFit="1"/>
    </xf>
    <xf numFmtId="0" fontId="3" fillId="2" borderId="12" xfId="0" applyFont="1" applyFill="1" applyBorder="1" applyAlignment="1" applyProtection="1">
      <alignment horizontal="left" vertical="center" indent="1" shrinkToFit="1"/>
    </xf>
    <xf numFmtId="0" fontId="8" fillId="2" borderId="18" xfId="0" applyFont="1" applyFill="1" applyBorder="1" applyAlignment="1" applyProtection="1">
      <alignment horizontal="left" vertical="center" indent="1" shrinkToFit="1"/>
    </xf>
    <xf numFmtId="0" fontId="3" fillId="2" borderId="19" xfId="0" applyFont="1" applyFill="1" applyBorder="1" applyAlignment="1" applyProtection="1">
      <alignment horizontal="left" vertical="center" indent="1" shrinkToFit="1"/>
    </xf>
    <xf numFmtId="0" fontId="8" fillId="2" borderId="20" xfId="0" applyFont="1" applyFill="1" applyBorder="1" applyAlignment="1" applyProtection="1">
      <alignment horizontal="left" vertical="center" indent="1" shrinkToFit="1"/>
    </xf>
    <xf numFmtId="0" fontId="3" fillId="2" borderId="20" xfId="0" applyFont="1" applyFill="1" applyBorder="1" applyAlignment="1" applyProtection="1">
      <alignment horizontal="left" vertical="center" indent="1" shrinkToFit="1"/>
    </xf>
    <xf numFmtId="0" fontId="7" fillId="0" borderId="20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 indent="1" shrinkToFit="1"/>
    </xf>
    <xf numFmtId="0" fontId="3" fillId="2" borderId="23" xfId="0" applyFont="1" applyFill="1" applyBorder="1" applyAlignment="1" applyProtection="1">
      <alignment horizontal="left" vertical="center" indent="1" shrinkToFit="1"/>
    </xf>
    <xf numFmtId="0" fontId="3" fillId="2" borderId="17" xfId="0" applyFont="1" applyFill="1" applyBorder="1" applyAlignment="1" applyProtection="1">
      <alignment horizontal="left" vertical="center" indent="1" shrinkToFit="1"/>
    </xf>
    <xf numFmtId="0" fontId="3" fillId="2" borderId="17" xfId="0" applyFont="1" applyFill="1" applyBorder="1" applyAlignment="1" applyProtection="1">
      <alignment horizontal="left" vertical="center" wrapText="1" indent="1" shrinkToFit="1"/>
    </xf>
    <xf numFmtId="0" fontId="0" fillId="0" borderId="7" xfId="0" applyBorder="1"/>
    <xf numFmtId="0" fontId="9" fillId="2" borderId="21" xfId="0" applyFont="1" applyFill="1" applyBorder="1" applyAlignment="1">
      <alignment horizontal="center" vertical="center" shrinkToFit="1" readingOrder="1"/>
    </xf>
    <xf numFmtId="0" fontId="9" fillId="2" borderId="4" xfId="0" applyFont="1" applyFill="1" applyBorder="1" applyAlignment="1">
      <alignment horizontal="center" vertical="center" shrinkToFit="1" readingOrder="1"/>
    </xf>
    <xf numFmtId="0" fontId="9" fillId="2" borderId="10" xfId="0" applyFont="1" applyFill="1" applyBorder="1" applyAlignment="1">
      <alignment horizontal="center" vertical="center" shrinkToFit="1" readingOrder="1"/>
    </xf>
    <xf numFmtId="0" fontId="9" fillId="2" borderId="16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2" borderId="0" xfId="0" applyFont="1" applyFill="1" applyBorder="1" applyAlignment="1">
      <alignment horizontal="center" vertical="center" shrinkToFit="1" readingOrder="1"/>
    </xf>
    <xf numFmtId="0" fontId="9" fillId="2" borderId="5" xfId="0" applyFont="1" applyFill="1" applyBorder="1" applyAlignment="1">
      <alignment horizontal="center" vertical="center" shrinkToFit="1" readingOrder="1"/>
    </xf>
    <xf numFmtId="0" fontId="0" fillId="0" borderId="0" xfId="0" applyBorder="1"/>
    <xf numFmtId="0" fontId="12" fillId="0" borderId="26" xfId="0" applyFont="1" applyBorder="1" applyAlignment="1">
      <alignment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3" fontId="11" fillId="0" borderId="29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0" fontId="0" fillId="3" borderId="0" xfId="0" applyFill="1" applyBorder="1"/>
    <xf numFmtId="0" fontId="11" fillId="3" borderId="0" xfId="0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/>
    <xf numFmtId="16" fontId="10" fillId="3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2" borderId="31" xfId="0" applyFont="1" applyFill="1" applyBorder="1" applyAlignment="1" applyProtection="1">
      <alignment horizontal="left" vertical="center" indent="1" shrinkToFit="1"/>
    </xf>
    <xf numFmtId="0" fontId="3" fillId="2" borderId="32" xfId="0" applyFont="1" applyFill="1" applyBorder="1" applyAlignment="1" applyProtection="1">
      <alignment horizontal="left" vertical="center" indent="1" shrinkToFit="1"/>
    </xf>
    <xf numFmtId="0" fontId="3" fillId="2" borderId="33" xfId="0" applyFont="1" applyFill="1" applyBorder="1" applyAlignment="1" applyProtection="1">
      <alignment horizontal="left" vertical="center" indent="1" shrinkToFit="1"/>
    </xf>
    <xf numFmtId="0" fontId="3" fillId="2" borderId="34" xfId="0" applyFont="1" applyFill="1" applyBorder="1" applyAlignment="1" applyProtection="1">
      <alignment horizontal="left" vertical="center" indent="1" shrinkToFit="1"/>
    </xf>
    <xf numFmtId="0" fontId="0" fillId="0" borderId="1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3" fillId="2" borderId="25" xfId="0" applyFont="1" applyFill="1" applyBorder="1" applyAlignment="1" applyProtection="1">
      <alignment horizontal="left" vertical="center" indent="1" shrinkToFit="1"/>
    </xf>
    <xf numFmtId="0" fontId="3" fillId="2" borderId="24" xfId="0" applyFont="1" applyFill="1" applyBorder="1" applyAlignment="1" applyProtection="1">
      <alignment horizontal="left" vertical="center" indent="1" shrinkToFit="1"/>
    </xf>
    <xf numFmtId="16" fontId="10" fillId="0" borderId="0" xfId="0" applyNumberFormat="1" applyFont="1" applyFill="1" applyBorder="1"/>
    <xf numFmtId="2" fontId="4" fillId="2" borderId="0" xfId="0" applyNumberFormat="1" applyFont="1" applyFill="1" applyBorder="1" applyAlignment="1">
      <alignment horizontal="center" vertical="center" shrinkToFit="1" readingOrder="1"/>
    </xf>
    <xf numFmtId="2" fontId="4" fillId="2" borderId="8" xfId="0" applyNumberFormat="1" applyFont="1" applyFill="1" applyBorder="1" applyAlignment="1">
      <alignment horizontal="center" vertical="center" shrinkToFit="1" readingOrder="1"/>
    </xf>
    <xf numFmtId="0" fontId="6" fillId="0" borderId="0" xfId="0" applyFont="1" applyFill="1" applyBorder="1" applyAlignment="1">
      <alignment vertical="top" readingOrder="1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 applyProtection="1">
      <alignment horizontal="left" vertical="center" wrapText="1" indent="1" shrinkToFi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indent="1"/>
    </xf>
    <xf numFmtId="0" fontId="8" fillId="2" borderId="0" xfId="0" applyFont="1" applyFill="1" applyBorder="1" applyAlignment="1" applyProtection="1">
      <alignment horizontal="left" vertical="center" indent="1" shrinkToFit="1"/>
    </xf>
    <xf numFmtId="0" fontId="12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0" fillId="0" borderId="35" xfId="0" applyBorder="1"/>
    <xf numFmtId="0" fontId="0" fillId="4" borderId="35" xfId="0" applyFill="1" applyBorder="1"/>
    <xf numFmtId="0" fontId="0" fillId="0" borderId="2" xfId="0" applyBorder="1"/>
    <xf numFmtId="0" fontId="15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1" fontId="15" fillId="4" borderId="3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 applyProtection="1">
      <alignment horizontal="left" vertical="center" indent="1" shrinkToFit="1"/>
    </xf>
    <xf numFmtId="0" fontId="0" fillId="4" borderId="8" xfId="0" applyFill="1" applyBorder="1"/>
    <xf numFmtId="0" fontId="0" fillId="4" borderId="12" xfId="0" applyFill="1" applyBorder="1"/>
    <xf numFmtId="0" fontId="0" fillId="0" borderId="12" xfId="0" applyBorder="1"/>
    <xf numFmtId="49" fontId="3" fillId="2" borderId="37" xfId="0" applyNumberFormat="1" applyFont="1" applyFill="1" applyBorder="1" applyAlignment="1" applyProtection="1">
      <alignment horizontal="left" vertical="center" indent="1" shrinkToFit="1"/>
    </xf>
    <xf numFmtId="0" fontId="0" fillId="4" borderId="37" xfId="0" applyFill="1" applyBorder="1"/>
    <xf numFmtId="0" fontId="14" fillId="0" borderId="38" xfId="0" applyNumberFormat="1" applyFont="1" applyBorder="1"/>
    <xf numFmtId="0" fontId="3" fillId="2" borderId="39" xfId="0" applyFont="1" applyFill="1" applyBorder="1" applyAlignment="1" applyProtection="1">
      <alignment horizontal="left" vertical="center" indent="1" shrinkToFit="1"/>
    </xf>
    <xf numFmtId="49" fontId="3" fillId="2" borderId="0" xfId="0" applyNumberFormat="1" applyFont="1" applyFill="1" applyBorder="1" applyAlignment="1" applyProtection="1">
      <alignment horizontal="left" vertical="center" indent="1" shrinkToFit="1"/>
    </xf>
    <xf numFmtId="0" fontId="17" fillId="5" borderId="41" xfId="0" applyFont="1" applyFill="1" applyBorder="1" applyAlignment="1">
      <alignment vertical="center"/>
    </xf>
    <xf numFmtId="0" fontId="18" fillId="5" borderId="40" xfId="0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0" fontId="18" fillId="5" borderId="42" xfId="0" applyFont="1" applyFill="1" applyBorder="1" applyAlignment="1">
      <alignment vertical="center"/>
    </xf>
    <xf numFmtId="0" fontId="18" fillId="5" borderId="43" xfId="0" applyFont="1" applyFill="1" applyBorder="1" applyAlignment="1">
      <alignment vertical="center"/>
    </xf>
    <xf numFmtId="2" fontId="0" fillId="0" borderId="0" xfId="0" applyNumberFormat="1" applyFill="1" applyBorder="1"/>
    <xf numFmtId="49" fontId="19" fillId="6" borderId="8" xfId="2" applyNumberFormat="1" applyBorder="1" applyAlignment="1" applyProtection="1">
      <alignment horizontal="left" vertical="center" indent="1" shrinkToFit="1"/>
    </xf>
    <xf numFmtId="0" fontId="19" fillId="6" borderId="0" xfId="2" applyBorder="1"/>
    <xf numFmtId="0" fontId="0" fillId="0" borderId="3" xfId="0" applyFill="1" applyBorder="1"/>
    <xf numFmtId="2" fontId="9" fillId="2" borderId="0" xfId="0" applyNumberFormat="1" applyFont="1" applyFill="1" applyBorder="1" applyAlignment="1">
      <alignment horizontal="center" vertical="center" shrinkToFit="1" readingOrder="1"/>
    </xf>
    <xf numFmtId="0" fontId="4" fillId="2" borderId="0" xfId="0" applyFont="1" applyFill="1" applyBorder="1" applyAlignment="1" applyProtection="1">
      <alignment horizontal="left" vertical="center" indent="1" shrinkToFit="1"/>
    </xf>
    <xf numFmtId="0" fontId="19" fillId="6" borderId="0" xfId="2" applyBorder="1" applyAlignment="1">
      <alignment horizontal="center" vertical="center" shrinkToFit="1" readingOrder="1"/>
    </xf>
    <xf numFmtId="0" fontId="20" fillId="7" borderId="0" xfId="3" applyBorder="1" applyAlignment="1">
      <alignment horizontal="center" vertical="center" shrinkToFit="1" readingOrder="1"/>
    </xf>
    <xf numFmtId="0" fontId="19" fillId="6" borderId="0" xfId="2" applyBorder="1" applyAlignment="1" applyProtection="1">
      <alignment horizontal="left" vertical="center" indent="1" shrinkToFit="1"/>
    </xf>
    <xf numFmtId="0" fontId="19" fillId="6" borderId="0" xfId="2" applyBorder="1" applyAlignment="1" applyProtection="1">
      <alignment horizontal="left" vertical="center" wrapText="1" indent="1" shrinkToFit="1"/>
    </xf>
    <xf numFmtId="0" fontId="20" fillId="7" borderId="0" xfId="3" applyBorder="1" applyAlignment="1" applyProtection="1">
      <alignment horizontal="left" vertical="center" indent="1" shrinkToFit="1"/>
    </xf>
    <xf numFmtId="0" fontId="4" fillId="2" borderId="7" xfId="0" applyNumberFormat="1" applyFont="1" applyFill="1" applyBorder="1" applyAlignment="1">
      <alignment horizontal="center" vertical="center" shrinkToFit="1" readingOrder="1"/>
    </xf>
    <xf numFmtId="1" fontId="4" fillId="2" borderId="7" xfId="0" applyNumberFormat="1" applyFont="1" applyFill="1" applyBorder="1" applyAlignment="1">
      <alignment horizontal="center" vertical="center" shrinkToFit="1" readingOrder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8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3" fillId="3" borderId="0" xfId="3" applyFont="1" applyFill="1" applyBorder="1" applyAlignment="1" applyProtection="1">
      <alignment horizontal="left" vertical="center" indent="1" shrinkToFit="1"/>
    </xf>
    <xf numFmtId="0" fontId="0" fillId="8" borderId="0" xfId="0" applyFill="1" applyBorder="1"/>
    <xf numFmtId="0" fontId="21" fillId="9" borderId="0" xfId="4" applyBorder="1"/>
    <xf numFmtId="0" fontId="22" fillId="10" borderId="44" xfId="5"/>
    <xf numFmtId="0" fontId="0" fillId="8" borderId="0" xfId="0" applyFill="1"/>
    <xf numFmtId="0" fontId="5" fillId="0" borderId="45" xfId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 shrinkToFit="1" readingOrder="1"/>
    </xf>
    <xf numFmtId="0" fontId="0" fillId="0" borderId="45" xfId="0" applyBorder="1"/>
    <xf numFmtId="1" fontId="0" fillId="0" borderId="45" xfId="0" applyNumberFormat="1" applyBorder="1"/>
    <xf numFmtId="1" fontId="0" fillId="0" borderId="45" xfId="0" applyNumberFormat="1" applyFill="1" applyBorder="1"/>
    <xf numFmtId="0" fontId="0" fillId="0" borderId="45" xfId="0" applyFill="1" applyBorder="1"/>
    <xf numFmtId="1" fontId="4" fillId="2" borderId="45" xfId="0" applyNumberFormat="1" applyFont="1" applyFill="1" applyBorder="1" applyAlignment="1">
      <alignment horizontal="center" vertical="center" shrinkToFit="1" readingOrder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2" borderId="0" xfId="0" applyFont="1" applyFill="1" applyAlignment="1">
      <alignment horizontal="center" vertical="justify" shrinkToFit="1" readingOrder="1"/>
    </xf>
    <xf numFmtId="0" fontId="6" fillId="0" borderId="0" xfId="0" applyFont="1" applyFill="1" applyAlignment="1">
      <alignment horizontal="left" vertical="top" readingOrder="1"/>
    </xf>
    <xf numFmtId="0" fontId="1" fillId="2" borderId="0" xfId="0" applyFont="1" applyFill="1" applyAlignment="1">
      <alignment horizontal="center" vertical="justify" shrinkToFit="1" readingOrder="1"/>
    </xf>
    <xf numFmtId="0" fontId="2" fillId="2" borderId="0" xfId="0" applyFont="1" applyFill="1" applyBorder="1" applyAlignment="1">
      <alignment horizontal="center" vertical="justify" shrinkToFit="1" readingOrder="1"/>
    </xf>
    <xf numFmtId="0" fontId="2" fillId="8" borderId="0" xfId="0" applyFont="1" applyFill="1" applyBorder="1" applyAlignment="1">
      <alignment horizontal="center" vertical="justify" shrinkToFit="1" readingOrder="1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</a:t>
            </a:r>
            <a:r>
              <a:rPr lang="en-US" baseline="0"/>
              <a:t> of IR by gender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'Incidence rate'!$B$35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'Incidence rate'!$B$36:$B$42</c:f>
              <c:numCache>
                <c:formatCode>0.00</c:formatCode>
                <c:ptCount val="7"/>
                <c:pt idx="0">
                  <c:v>4.2580745339129225</c:v>
                </c:pt>
                <c:pt idx="1">
                  <c:v>4.8535354996768811</c:v>
                </c:pt>
                <c:pt idx="2">
                  <c:v>4.4034480783635237</c:v>
                </c:pt>
                <c:pt idx="3">
                  <c:v>4.8323691299082778</c:v>
                </c:pt>
                <c:pt idx="4">
                  <c:v>4.9342170050671088</c:v>
                </c:pt>
                <c:pt idx="5">
                  <c:v>5.8280492353599405</c:v>
                </c:pt>
                <c:pt idx="6">
                  <c:v>5.681083244559721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'Incidence rate'!$C$35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'Incidence rate'!$C$36:$C$42</c:f>
              <c:numCache>
                <c:formatCode>0.00</c:formatCode>
                <c:ptCount val="7"/>
                <c:pt idx="0">
                  <c:v>3.8033854301142327</c:v>
                </c:pt>
                <c:pt idx="1">
                  <c:v>4.0694471405335353</c:v>
                </c:pt>
                <c:pt idx="2">
                  <c:v>4.3922576391568366</c:v>
                </c:pt>
                <c:pt idx="3">
                  <c:v>4.5298720502164516</c:v>
                </c:pt>
                <c:pt idx="4">
                  <c:v>4.7010403437626911</c:v>
                </c:pt>
                <c:pt idx="5">
                  <c:v>5.1685989241930521</c:v>
                </c:pt>
                <c:pt idx="6">
                  <c:v>5.5484093711549631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19720"/>
        <c:axId val="135320760"/>
      </c:scatterChart>
      <c:valAx>
        <c:axId val="117319720"/>
        <c:scaling>
          <c:orientation val="minMax"/>
          <c:max val="2010"/>
          <c:min val="2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543635170603699"/>
              <c:y val="0.7820363079615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20760"/>
        <c:crosses val="autoZero"/>
        <c:crossBetween val="midCat"/>
      </c:valAx>
      <c:valAx>
        <c:axId val="13532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19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 by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'Incidence rate'!$D$35</c:f>
              <c:strCache>
                <c:ptCount val="1"/>
                <c:pt idx="0">
                  <c:v>Saudi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'Incidence rate'!$D$36:$D$42</c:f>
              <c:numCache>
                <c:formatCode>0.00</c:formatCode>
                <c:ptCount val="7"/>
                <c:pt idx="0">
                  <c:v>4.050112664282695</c:v>
                </c:pt>
                <c:pt idx="1">
                  <c:v>4.6813376664285258</c:v>
                </c:pt>
                <c:pt idx="2">
                  <c:v>4.4701326523445237</c:v>
                </c:pt>
                <c:pt idx="3">
                  <c:v>4.8837464847199783</c:v>
                </c:pt>
                <c:pt idx="4">
                  <c:v>5.1116306156865239</c:v>
                </c:pt>
                <c:pt idx="5">
                  <c:v>6.1639693503499879</c:v>
                </c:pt>
                <c:pt idx="6">
                  <c:v>6.0083436920165187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'Incidence rate'!$E$35</c:f>
              <c:strCache>
                <c:ptCount val="1"/>
                <c:pt idx="0">
                  <c:v>Nonsaudi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'Incidence rate'!$E$36:$E$42</c:f>
              <c:numCache>
                <c:formatCode>0.00</c:formatCode>
                <c:ptCount val="7"/>
                <c:pt idx="0">
                  <c:v>3.6438509851224667</c:v>
                </c:pt>
                <c:pt idx="1">
                  <c:v>3.8453062632008668</c:v>
                </c:pt>
                <c:pt idx="2">
                  <c:v>3.9698124949556384</c:v>
                </c:pt>
                <c:pt idx="3">
                  <c:v>4.0276073171142137</c:v>
                </c:pt>
                <c:pt idx="4">
                  <c:v>4.0409438862800178</c:v>
                </c:pt>
                <c:pt idx="5">
                  <c:v>3.9913220773944449</c:v>
                </c:pt>
                <c:pt idx="6">
                  <c:v>4.7032433869080101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77280"/>
        <c:axId val="356379632"/>
      </c:scatterChart>
      <c:valAx>
        <c:axId val="35637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2103018372703"/>
              <c:y val="0.77277704870224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9632"/>
        <c:crosses val="autoZero"/>
        <c:crossBetween val="midCat"/>
      </c:valAx>
      <c:valAx>
        <c:axId val="356379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 by 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'Incidence rate'!$B$35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'Incidence rate'!$B$36:$B$42</c:f>
              <c:numCache>
                <c:formatCode>0.00</c:formatCode>
                <c:ptCount val="7"/>
                <c:pt idx="0">
                  <c:v>4.2580745339129225</c:v>
                </c:pt>
                <c:pt idx="1">
                  <c:v>4.8535354996768811</c:v>
                </c:pt>
                <c:pt idx="2">
                  <c:v>4.4034480783635237</c:v>
                </c:pt>
                <c:pt idx="3">
                  <c:v>4.8323691299082778</c:v>
                </c:pt>
                <c:pt idx="4">
                  <c:v>4.9342170050671088</c:v>
                </c:pt>
                <c:pt idx="5">
                  <c:v>5.8280492353599405</c:v>
                </c:pt>
                <c:pt idx="6">
                  <c:v>5.681083244559721</c:v>
                </c:pt>
              </c:numCache>
            </c:numRef>
          </c:val>
        </c:ser>
        <c:ser>
          <c:idx val="1"/>
          <c:order val="1"/>
          <c:tx>
            <c:strRef>
              <c:f>'Incidence rate'!$C$35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'Incidence rate'!$A$36:$A$42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'Incidence rate'!$C$36:$C$42</c:f>
              <c:numCache>
                <c:formatCode>0.00</c:formatCode>
                <c:ptCount val="7"/>
                <c:pt idx="0">
                  <c:v>3.8033854301142327</c:v>
                </c:pt>
                <c:pt idx="1">
                  <c:v>4.0694471405335353</c:v>
                </c:pt>
                <c:pt idx="2">
                  <c:v>4.3922576391568366</c:v>
                </c:pt>
                <c:pt idx="3">
                  <c:v>4.5298720502164516</c:v>
                </c:pt>
                <c:pt idx="4">
                  <c:v>4.7010403437626911</c:v>
                </c:pt>
                <c:pt idx="5">
                  <c:v>5.1685989241930521</c:v>
                </c:pt>
                <c:pt idx="6">
                  <c:v>5.5484093711549631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378456"/>
        <c:axId val="356376104"/>
      </c:barChart>
      <c:catAx>
        <c:axId val="35637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6104"/>
        <c:crosses val="autoZero"/>
        <c:auto val="1"/>
        <c:lblAlgn val="ctr"/>
        <c:lblOffset val="100"/>
        <c:noMultiLvlLbl val="0"/>
      </c:catAx>
      <c:valAx>
        <c:axId val="35637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Incidence rate by region </a:t>
            </a:r>
          </a:p>
        </c:rich>
      </c:tx>
      <c:layout>
        <c:manualLayout>
          <c:xMode val="edge"/>
          <c:yMode val="edge"/>
          <c:x val="0.39763418277530099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'Incidence rate'!$J$36</c:f>
              <c:strCache>
                <c:ptCount val="1"/>
                <c:pt idx="0">
                  <c:v>2004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rate'!$K$36:$W$36</c:f>
              <c:numCache>
                <c:formatCode>General</c:formatCode>
                <c:ptCount val="13"/>
                <c:pt idx="0">
                  <c:v>4.53</c:v>
                </c:pt>
                <c:pt idx="1">
                  <c:v>4.49</c:v>
                </c:pt>
                <c:pt idx="2">
                  <c:v>3.68</c:v>
                </c:pt>
                <c:pt idx="3">
                  <c:v>3.3</c:v>
                </c:pt>
                <c:pt idx="4">
                  <c:v>4.26</c:v>
                </c:pt>
                <c:pt idx="5">
                  <c:v>3.72</c:v>
                </c:pt>
                <c:pt idx="6">
                  <c:v>4.2</c:v>
                </c:pt>
                <c:pt idx="7">
                  <c:v>3.2</c:v>
                </c:pt>
                <c:pt idx="8">
                  <c:v>4.07</c:v>
                </c:pt>
                <c:pt idx="9">
                  <c:v>1.7</c:v>
                </c:pt>
                <c:pt idx="10">
                  <c:v>0.96</c:v>
                </c:pt>
                <c:pt idx="11">
                  <c:v>1.74</c:v>
                </c:pt>
                <c:pt idx="12">
                  <c:v>2.08</c:v>
                </c:pt>
              </c:numCache>
              <c:extLst xmlns:c15="http://schemas.microsoft.com/office/drawing/2012/chart"/>
            </c:numRef>
          </c:val>
        </c:ser>
        <c:ser>
          <c:idx val="1"/>
          <c:order val="1"/>
          <c:tx>
            <c:strRef>
              <c:f>'Incidence rate'!$J$37</c:f>
              <c:strCache>
                <c:ptCount val="1"/>
                <c:pt idx="0">
                  <c:v>2005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rate'!$K$37:$W$37</c:f>
              <c:numCache>
                <c:formatCode>General</c:formatCode>
                <c:ptCount val="13"/>
                <c:pt idx="0">
                  <c:v>5.74</c:v>
                </c:pt>
                <c:pt idx="1">
                  <c:v>5</c:v>
                </c:pt>
                <c:pt idx="2">
                  <c:v>5.03</c:v>
                </c:pt>
                <c:pt idx="3">
                  <c:v>4.5999999999999996</c:v>
                </c:pt>
                <c:pt idx="4">
                  <c:v>4.34</c:v>
                </c:pt>
                <c:pt idx="5">
                  <c:v>3.41</c:v>
                </c:pt>
                <c:pt idx="6">
                  <c:v>3.04</c:v>
                </c:pt>
                <c:pt idx="7">
                  <c:v>4.68</c:v>
                </c:pt>
                <c:pt idx="8">
                  <c:v>2.5299999999999998</c:v>
                </c:pt>
                <c:pt idx="9">
                  <c:v>1.25</c:v>
                </c:pt>
                <c:pt idx="10">
                  <c:v>2.81</c:v>
                </c:pt>
                <c:pt idx="11">
                  <c:v>2.08</c:v>
                </c:pt>
                <c:pt idx="12">
                  <c:v>2.29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tx>
            <c:strRef>
              <c:f>'Incidence rate'!$J$38</c:f>
              <c:strCache>
                <c:ptCount val="1"/>
                <c:pt idx="0">
                  <c:v>2006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rate'!$K$38:$W$38</c:f>
              <c:numCache>
                <c:formatCode>General</c:formatCode>
                <c:ptCount val="13"/>
                <c:pt idx="0">
                  <c:v>5.63</c:v>
                </c:pt>
                <c:pt idx="1">
                  <c:v>5.21</c:v>
                </c:pt>
                <c:pt idx="2">
                  <c:v>4.7300000000000004</c:v>
                </c:pt>
                <c:pt idx="3">
                  <c:v>2.88</c:v>
                </c:pt>
                <c:pt idx="4">
                  <c:v>4.83</c:v>
                </c:pt>
                <c:pt idx="5">
                  <c:v>3.39</c:v>
                </c:pt>
                <c:pt idx="6">
                  <c:v>2.82</c:v>
                </c:pt>
                <c:pt idx="7">
                  <c:v>3.73</c:v>
                </c:pt>
                <c:pt idx="8">
                  <c:v>2.4700000000000002</c:v>
                </c:pt>
                <c:pt idx="9">
                  <c:v>0.9</c:v>
                </c:pt>
                <c:pt idx="10">
                  <c:v>1.83</c:v>
                </c:pt>
                <c:pt idx="11">
                  <c:v>2.0299999999999998</c:v>
                </c:pt>
                <c:pt idx="12">
                  <c:v>1.99</c:v>
                </c:pt>
              </c:numCache>
              <c:extLst xmlns:c15="http://schemas.microsoft.com/office/drawing/2012/chart"/>
            </c:numRef>
          </c:val>
        </c:ser>
        <c:ser>
          <c:idx val="3"/>
          <c:order val="3"/>
          <c:tx>
            <c:strRef>
              <c:f>'Incidence rate'!$J$39</c:f>
              <c:strCache>
                <c:ptCount val="1"/>
                <c:pt idx="0">
                  <c:v>2007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rate'!$K$39:$W$39</c:f>
              <c:numCache>
                <c:formatCode>General</c:formatCode>
                <c:ptCount val="13"/>
                <c:pt idx="0">
                  <c:v>5.76</c:v>
                </c:pt>
                <c:pt idx="1">
                  <c:v>5.92</c:v>
                </c:pt>
                <c:pt idx="2">
                  <c:v>3.49</c:v>
                </c:pt>
                <c:pt idx="3">
                  <c:v>3.5</c:v>
                </c:pt>
                <c:pt idx="4">
                  <c:v>5.64</c:v>
                </c:pt>
                <c:pt idx="5">
                  <c:v>3.47</c:v>
                </c:pt>
                <c:pt idx="6">
                  <c:v>2.79</c:v>
                </c:pt>
                <c:pt idx="7">
                  <c:v>3.4</c:v>
                </c:pt>
                <c:pt idx="8">
                  <c:v>1.02</c:v>
                </c:pt>
                <c:pt idx="9">
                  <c:v>1.1599999999999999</c:v>
                </c:pt>
                <c:pt idx="10">
                  <c:v>2.83</c:v>
                </c:pt>
                <c:pt idx="11">
                  <c:v>4.07</c:v>
                </c:pt>
                <c:pt idx="12">
                  <c:v>2.06</c:v>
                </c:pt>
              </c:numCache>
              <c:extLst xmlns:c15="http://schemas.microsoft.com/office/drawing/2012/chart"/>
            </c:numRef>
          </c:val>
        </c:ser>
        <c:ser>
          <c:idx val="4"/>
          <c:order val="4"/>
          <c:tx>
            <c:strRef>
              <c:f>'Incidence rate'!$J$40</c:f>
              <c:strCache>
                <c:ptCount val="1"/>
                <c:pt idx="0">
                  <c:v>2008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rate'!$K$40:$W$40</c:f>
              <c:numCache>
                <c:formatCode>General</c:formatCode>
                <c:ptCount val="13"/>
                <c:pt idx="0">
                  <c:v>6.06</c:v>
                </c:pt>
                <c:pt idx="1">
                  <c:v>6.08</c:v>
                </c:pt>
                <c:pt idx="2">
                  <c:v>4.49</c:v>
                </c:pt>
                <c:pt idx="3">
                  <c:v>4.05</c:v>
                </c:pt>
                <c:pt idx="4">
                  <c:v>5.65</c:v>
                </c:pt>
                <c:pt idx="5">
                  <c:v>3.83</c:v>
                </c:pt>
                <c:pt idx="6">
                  <c:v>2.08</c:v>
                </c:pt>
                <c:pt idx="7">
                  <c:v>2.1</c:v>
                </c:pt>
                <c:pt idx="8">
                  <c:v>1.32</c:v>
                </c:pt>
                <c:pt idx="9">
                  <c:v>2.12</c:v>
                </c:pt>
                <c:pt idx="10">
                  <c:v>2.76</c:v>
                </c:pt>
                <c:pt idx="11">
                  <c:v>1.99</c:v>
                </c:pt>
                <c:pt idx="12">
                  <c:v>3.02</c:v>
                </c:pt>
              </c:numCache>
              <c:extLst xmlns:c15="http://schemas.microsoft.com/office/drawing/2012/chart"/>
            </c:numRef>
          </c:val>
        </c:ser>
        <c:ser>
          <c:idx val="5"/>
          <c:order val="5"/>
          <c:tx>
            <c:strRef>
              <c:f>'Incidence rate'!$J$41</c:f>
              <c:strCache>
                <c:ptCount val="1"/>
                <c:pt idx="0">
                  <c:v>2009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  <c:extLst xmlns:c15="http://schemas.microsoft.com/office/drawing/2012/chart"/>
            </c:strRef>
          </c:cat>
          <c:val>
            <c:numRef>
              <c:f>'Incidence rate'!$K$41:$W$41</c:f>
              <c:numCache>
                <c:formatCode>General</c:formatCode>
                <c:ptCount val="13"/>
                <c:pt idx="0">
                  <c:v>7.51</c:v>
                </c:pt>
                <c:pt idx="1">
                  <c:v>6.1</c:v>
                </c:pt>
                <c:pt idx="2">
                  <c:v>5.93</c:v>
                </c:pt>
                <c:pt idx="3">
                  <c:v>4.93</c:v>
                </c:pt>
                <c:pt idx="4">
                  <c:v>6.3</c:v>
                </c:pt>
                <c:pt idx="5">
                  <c:v>4.79</c:v>
                </c:pt>
                <c:pt idx="6">
                  <c:v>4.28</c:v>
                </c:pt>
                <c:pt idx="7">
                  <c:v>5.86</c:v>
                </c:pt>
                <c:pt idx="8">
                  <c:v>2.61</c:v>
                </c:pt>
                <c:pt idx="9">
                  <c:v>0.88</c:v>
                </c:pt>
                <c:pt idx="10">
                  <c:v>2.46</c:v>
                </c:pt>
                <c:pt idx="11">
                  <c:v>4.6900000000000004</c:v>
                </c:pt>
                <c:pt idx="12">
                  <c:v>2.69</c:v>
                </c:pt>
              </c:numCache>
              <c:extLst xmlns:c15="http://schemas.microsoft.com/office/drawing/2012/chart"/>
            </c:numRef>
          </c:val>
        </c:ser>
        <c:ser>
          <c:idx val="6"/>
          <c:order val="6"/>
          <c:tx>
            <c:strRef>
              <c:f>'Incidence rate'!$J$42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'Incidence rate'!$K$33:$W$35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Al-Madinah</c:v>
                </c:pt>
                <c:pt idx="3">
                  <c:v>Al-Qassim</c:v>
                </c:pt>
                <c:pt idx="4">
                  <c:v>Eastern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Al-Bahah</c:v>
                </c:pt>
                <c:pt idx="12">
                  <c:v>Al-Jawf</c:v>
                </c:pt>
              </c:strCache>
            </c:strRef>
          </c:cat>
          <c:val>
            <c:numRef>
              <c:f>'Incidence rate'!$K$42:$W$42</c:f>
              <c:numCache>
                <c:formatCode>General</c:formatCode>
                <c:ptCount val="13"/>
                <c:pt idx="0">
                  <c:v>7.17</c:v>
                </c:pt>
                <c:pt idx="1">
                  <c:v>6.77</c:v>
                </c:pt>
                <c:pt idx="2">
                  <c:v>4.8899999999999997</c:v>
                </c:pt>
                <c:pt idx="3">
                  <c:v>6.09</c:v>
                </c:pt>
                <c:pt idx="4">
                  <c:v>4.97</c:v>
                </c:pt>
                <c:pt idx="5">
                  <c:v>4.8600000000000003</c:v>
                </c:pt>
                <c:pt idx="6">
                  <c:v>4.04</c:v>
                </c:pt>
                <c:pt idx="7">
                  <c:v>4.3499999999999996</c:v>
                </c:pt>
                <c:pt idx="8">
                  <c:v>1.56</c:v>
                </c:pt>
                <c:pt idx="9">
                  <c:v>2.0499999999999998</c:v>
                </c:pt>
                <c:pt idx="10">
                  <c:v>2.37</c:v>
                </c:pt>
                <c:pt idx="11">
                  <c:v>4.13</c:v>
                </c:pt>
                <c:pt idx="12">
                  <c:v>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6378848"/>
        <c:axId val="356374536"/>
        <c:extLst/>
      </c:barChart>
      <c:catAx>
        <c:axId val="356378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4536"/>
        <c:crosses val="autoZero"/>
        <c:auto val="1"/>
        <c:lblAlgn val="ctr"/>
        <c:lblOffset val="100"/>
        <c:noMultiLvlLbl val="0"/>
      </c:catAx>
      <c:valAx>
        <c:axId val="35637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72703412073"/>
          <c:y val="2.54283318751823E-2"/>
          <c:w val="0.85662729658792702"/>
          <c:h val="0.63759988334791495"/>
        </c:manualLayout>
      </c:layout>
      <c:lineChart>
        <c:grouping val="standard"/>
        <c:varyColors val="0"/>
        <c:ser>
          <c:idx val="1"/>
          <c:order val="1"/>
          <c:tx>
            <c:strRef>
              <c:f>'Incidence rate'!$L$35</c:f>
              <c:strCache>
                <c:ptCount val="1"/>
                <c:pt idx="0">
                  <c:v>Makkah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'Incidence rate'!$J$36:$J$42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  <c:extLst xmlns:c15="http://schemas.microsoft.com/office/drawing/2012/chart"/>
            </c:numRef>
          </c:cat>
          <c:val>
            <c:numRef>
              <c:f>'Incidence rate'!$L$36:$L$42</c:f>
              <c:numCache>
                <c:formatCode>General</c:formatCode>
                <c:ptCount val="7"/>
                <c:pt idx="0">
                  <c:v>4.49</c:v>
                </c:pt>
                <c:pt idx="1">
                  <c:v>5</c:v>
                </c:pt>
                <c:pt idx="2">
                  <c:v>5.21</c:v>
                </c:pt>
                <c:pt idx="3">
                  <c:v>5.92</c:v>
                </c:pt>
                <c:pt idx="4">
                  <c:v>6.08</c:v>
                </c:pt>
                <c:pt idx="5">
                  <c:v>6.1</c:v>
                </c:pt>
                <c:pt idx="6">
                  <c:v>6.77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3"/>
          <c:order val="13"/>
          <c:tx>
            <c:strRef>
              <c:f>'Incidence rate'!$X$35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'Incidence rate'!$J$36:$J$42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'Incidence rate'!$X$36:$X$42</c:f>
              <c:numCache>
                <c:formatCode>0.00</c:formatCode>
                <c:ptCount val="7"/>
                <c:pt idx="0">
                  <c:v>3.94</c:v>
                </c:pt>
                <c:pt idx="1">
                  <c:v>4.49</c:v>
                </c:pt>
                <c:pt idx="2">
                  <c:v>4.41</c:v>
                </c:pt>
                <c:pt idx="3">
                  <c:v>4.7699999999999996</c:v>
                </c:pt>
                <c:pt idx="4">
                  <c:v>4.9800000000000004</c:v>
                </c:pt>
                <c:pt idx="5">
                  <c:v>5.78</c:v>
                </c:pt>
                <c:pt idx="6">
                  <c:v>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73360"/>
        <c:axId val="3563780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'Incidence rate'!$K$35</c15:sqref>
                        </c15:formulaRef>
                      </c:ext>
                    </c:extLst>
                    <c:strCache>
                      <c:ptCount val="1"/>
                      <c:pt idx="0">
                        <c:v>Riyadh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'Incidence rate'!$K$36:$K$42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4.53</c:v>
                      </c:pt>
                      <c:pt idx="1">
                        <c:v>5.74</c:v>
                      </c:pt>
                      <c:pt idx="2">
                        <c:v>5.63</c:v>
                      </c:pt>
                      <c:pt idx="3">
                        <c:v>5.76</c:v>
                      </c:pt>
                      <c:pt idx="4">
                        <c:v>6.06</c:v>
                      </c:pt>
                      <c:pt idx="5">
                        <c:v>7.51</c:v>
                      </c:pt>
                      <c:pt idx="6">
                        <c:v>7.17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rate'!$M$35</c15:sqref>
                        </c15:formulaRef>
                      </c:ext>
                    </c:extLst>
                    <c:strCache>
                      <c:ptCount val="1"/>
                      <c:pt idx="0">
                        <c:v>Al-Madinah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rate'!$M$36:$M$42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3.68</c:v>
                      </c:pt>
                      <c:pt idx="1">
                        <c:v>5.03</c:v>
                      </c:pt>
                      <c:pt idx="2">
                        <c:v>4.7300000000000004</c:v>
                      </c:pt>
                      <c:pt idx="3">
                        <c:v>3.49</c:v>
                      </c:pt>
                      <c:pt idx="4">
                        <c:v>4.49</c:v>
                      </c:pt>
                      <c:pt idx="5">
                        <c:v>5.93</c:v>
                      </c:pt>
                      <c:pt idx="6">
                        <c:v>4.8899999999999997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rate'!$N$35</c15:sqref>
                        </c15:formulaRef>
                      </c:ext>
                    </c:extLst>
                    <c:strCache>
                      <c:ptCount val="1"/>
                      <c:pt idx="0">
                        <c:v>Al-Qassim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rate'!$N$36:$N$42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3.3</c:v>
                      </c:pt>
                      <c:pt idx="1">
                        <c:v>4.5999999999999996</c:v>
                      </c:pt>
                      <c:pt idx="2">
                        <c:v>2.88</c:v>
                      </c:pt>
                      <c:pt idx="3">
                        <c:v>3.5</c:v>
                      </c:pt>
                      <c:pt idx="4">
                        <c:v>4.05</c:v>
                      </c:pt>
                      <c:pt idx="5">
                        <c:v>4.93</c:v>
                      </c:pt>
                      <c:pt idx="6">
                        <c:v>6.09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rate'!$O$35</c15:sqref>
                        </c15:formulaRef>
                      </c:ext>
                    </c:extLst>
                    <c:strCache>
                      <c:ptCount val="1"/>
                      <c:pt idx="0">
                        <c:v>Eastern Region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rate'!$O$36:$O$42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4.26</c:v>
                      </c:pt>
                      <c:pt idx="1">
                        <c:v>4.34</c:v>
                      </c:pt>
                      <c:pt idx="2">
                        <c:v>4.83</c:v>
                      </c:pt>
                      <c:pt idx="3">
                        <c:v>5.64</c:v>
                      </c:pt>
                      <c:pt idx="4">
                        <c:v>5.65</c:v>
                      </c:pt>
                      <c:pt idx="5">
                        <c:v>6.3</c:v>
                      </c:pt>
                      <c:pt idx="6">
                        <c:v>4.97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rate'!$P$35</c15:sqref>
                        </c15:formulaRef>
                      </c:ext>
                    </c:extLst>
                    <c:strCache>
                      <c:ptCount val="1"/>
                      <c:pt idx="0">
                        <c:v>Asir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rate'!$P$36:$P$42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3.72</c:v>
                      </c:pt>
                      <c:pt idx="1">
                        <c:v>3.41</c:v>
                      </c:pt>
                      <c:pt idx="2">
                        <c:v>3.39</c:v>
                      </c:pt>
                      <c:pt idx="3">
                        <c:v>3.47</c:v>
                      </c:pt>
                      <c:pt idx="4">
                        <c:v>3.83</c:v>
                      </c:pt>
                      <c:pt idx="5">
                        <c:v>4.79</c:v>
                      </c:pt>
                      <c:pt idx="6">
                        <c:v>4.8600000000000003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rate'!$Q$35</c15:sqref>
                        </c15:formulaRef>
                      </c:ext>
                    </c:extLst>
                    <c:strCache>
                      <c:ptCount val="1"/>
                      <c:pt idx="0">
                        <c:v>Tabuk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rate'!$Q$36:$Q$42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4.2</c:v>
                      </c:pt>
                      <c:pt idx="1">
                        <c:v>3.04</c:v>
                      </c:pt>
                      <c:pt idx="2">
                        <c:v>2.82</c:v>
                      </c:pt>
                      <c:pt idx="3">
                        <c:v>2.79</c:v>
                      </c:pt>
                      <c:pt idx="4">
                        <c:v>2.08</c:v>
                      </c:pt>
                      <c:pt idx="5">
                        <c:v>4.28</c:v>
                      </c:pt>
                      <c:pt idx="6">
                        <c:v>4.04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rate'!$R$35</c15:sqref>
                        </c15:formulaRef>
                      </c:ext>
                    </c:extLst>
                    <c:strCache>
                      <c:ptCount val="1"/>
                      <c:pt idx="0">
                        <c:v>Hail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rate'!$R$36:$R$42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3.2</c:v>
                      </c:pt>
                      <c:pt idx="1">
                        <c:v>4.68</c:v>
                      </c:pt>
                      <c:pt idx="2">
                        <c:v>3.73</c:v>
                      </c:pt>
                      <c:pt idx="3">
                        <c:v>3.4</c:v>
                      </c:pt>
                      <c:pt idx="4">
                        <c:v>2.1</c:v>
                      </c:pt>
                      <c:pt idx="5">
                        <c:v>5.86</c:v>
                      </c:pt>
                      <c:pt idx="6">
                        <c:v>4.3499999999999996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rate'!$S$35</c15:sqref>
                        </c15:formulaRef>
                      </c:ext>
                    </c:extLst>
                    <c:strCache>
                      <c:ptCount val="1"/>
                      <c:pt idx="0">
                        <c:v>Northern Borders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rate'!$S$36:$S$42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4.07</c:v>
                      </c:pt>
                      <c:pt idx="1">
                        <c:v>2.5299999999999998</c:v>
                      </c:pt>
                      <c:pt idx="2">
                        <c:v>2.4700000000000002</c:v>
                      </c:pt>
                      <c:pt idx="3">
                        <c:v>1.02</c:v>
                      </c:pt>
                      <c:pt idx="4">
                        <c:v>1.32</c:v>
                      </c:pt>
                      <c:pt idx="5">
                        <c:v>2.61</c:v>
                      </c:pt>
                      <c:pt idx="6">
                        <c:v>1.56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rate'!$T$35</c15:sqref>
                        </c15:formulaRef>
                      </c:ext>
                    </c:extLst>
                    <c:strCache>
                      <c:ptCount val="1"/>
                      <c:pt idx="0">
                        <c:v>Jazan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rate'!$T$36:$T$42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1.7</c:v>
                      </c:pt>
                      <c:pt idx="1">
                        <c:v>1.25</c:v>
                      </c:pt>
                      <c:pt idx="2">
                        <c:v>0.9</c:v>
                      </c:pt>
                      <c:pt idx="3">
                        <c:v>1.1599999999999999</c:v>
                      </c:pt>
                      <c:pt idx="4">
                        <c:v>2.12</c:v>
                      </c:pt>
                      <c:pt idx="5">
                        <c:v>0.88</c:v>
                      </c:pt>
                      <c:pt idx="6">
                        <c:v>2.0499999999999998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rate'!$U$35</c15:sqref>
                        </c15:formulaRef>
                      </c:ext>
                    </c:extLst>
                    <c:strCache>
                      <c:ptCount val="1"/>
                      <c:pt idx="0">
                        <c:v>Najran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rate'!$U$36:$U$42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0.96</c:v>
                      </c:pt>
                      <c:pt idx="1">
                        <c:v>2.81</c:v>
                      </c:pt>
                      <c:pt idx="2">
                        <c:v>1.83</c:v>
                      </c:pt>
                      <c:pt idx="3">
                        <c:v>2.83</c:v>
                      </c:pt>
                      <c:pt idx="4">
                        <c:v>2.76</c:v>
                      </c:pt>
                      <c:pt idx="5">
                        <c:v>2.46</c:v>
                      </c:pt>
                      <c:pt idx="6">
                        <c:v>2.37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rate'!$V$35</c15:sqref>
                        </c15:formulaRef>
                      </c:ext>
                    </c:extLst>
                    <c:strCache>
                      <c:ptCount val="1"/>
                      <c:pt idx="0">
                        <c:v>Al-Bahah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rate'!$V$36:$V$42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1.74</c:v>
                      </c:pt>
                      <c:pt idx="1">
                        <c:v>2.08</c:v>
                      </c:pt>
                      <c:pt idx="2">
                        <c:v>2.0299999999999998</c:v>
                      </c:pt>
                      <c:pt idx="3">
                        <c:v>4.07</c:v>
                      </c:pt>
                      <c:pt idx="4">
                        <c:v>1.99</c:v>
                      </c:pt>
                      <c:pt idx="5">
                        <c:v>4.6900000000000004</c:v>
                      </c:pt>
                      <c:pt idx="6">
                        <c:v>4.13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rate'!$W$35</c15:sqref>
                        </c15:formulaRef>
                      </c:ext>
                    </c:extLst>
                    <c:strCache>
                      <c:ptCount val="1"/>
                      <c:pt idx="0">
                        <c:v>Al-Jawf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rate'!$J$36:$J$42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'Incidence rate'!$W$36:$W$42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2.08</c:v>
                      </c:pt>
                      <c:pt idx="1">
                        <c:v>2.29</c:v>
                      </c:pt>
                      <c:pt idx="2">
                        <c:v>1.99</c:v>
                      </c:pt>
                      <c:pt idx="3">
                        <c:v>2.06</c:v>
                      </c:pt>
                      <c:pt idx="4">
                        <c:v>3.02</c:v>
                      </c:pt>
                      <c:pt idx="5">
                        <c:v>2.69</c:v>
                      </c:pt>
                      <c:pt idx="6">
                        <c:v>2.73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5637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8064"/>
        <c:crosses val="autoZero"/>
        <c:auto val="1"/>
        <c:lblAlgn val="ctr"/>
        <c:lblOffset val="100"/>
        <c:noMultiLvlLbl val="0"/>
      </c:catAx>
      <c:valAx>
        <c:axId val="3563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33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'Incidence rate'!$K$62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rate'!$K$63:$K$76</c:f>
              <c:numCache>
                <c:formatCode>General</c:formatCode>
                <c:ptCount val="13"/>
                <c:pt idx="0">
                  <c:v>4.07</c:v>
                </c:pt>
                <c:pt idx="1">
                  <c:v>1.7</c:v>
                </c:pt>
                <c:pt idx="2">
                  <c:v>0.96</c:v>
                </c:pt>
                <c:pt idx="3">
                  <c:v>2.08</c:v>
                </c:pt>
                <c:pt idx="4">
                  <c:v>4.2</c:v>
                </c:pt>
                <c:pt idx="5">
                  <c:v>1.74</c:v>
                </c:pt>
                <c:pt idx="6">
                  <c:v>3.2</c:v>
                </c:pt>
                <c:pt idx="7">
                  <c:v>3.72</c:v>
                </c:pt>
                <c:pt idx="8">
                  <c:v>3.68</c:v>
                </c:pt>
                <c:pt idx="9">
                  <c:v>4.26</c:v>
                </c:pt>
                <c:pt idx="10">
                  <c:v>3.3</c:v>
                </c:pt>
                <c:pt idx="11">
                  <c:v>4.49</c:v>
                </c:pt>
                <c:pt idx="12">
                  <c:v>4.53</c:v>
                </c:pt>
              </c:numCache>
            </c:numRef>
          </c:val>
        </c:ser>
        <c:ser>
          <c:idx val="1"/>
          <c:order val="1"/>
          <c:tx>
            <c:strRef>
              <c:f>'Incidence rate'!$L$62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rate'!$L$63:$L$76</c:f>
              <c:numCache>
                <c:formatCode>General</c:formatCode>
                <c:ptCount val="13"/>
                <c:pt idx="0">
                  <c:v>2.5299999999999998</c:v>
                </c:pt>
                <c:pt idx="1">
                  <c:v>1.25</c:v>
                </c:pt>
                <c:pt idx="2">
                  <c:v>2.81</c:v>
                </c:pt>
                <c:pt idx="3">
                  <c:v>2.29</c:v>
                </c:pt>
                <c:pt idx="4">
                  <c:v>3.04</c:v>
                </c:pt>
                <c:pt idx="5">
                  <c:v>2.08</c:v>
                </c:pt>
                <c:pt idx="6">
                  <c:v>4.68</c:v>
                </c:pt>
                <c:pt idx="7">
                  <c:v>3.41</c:v>
                </c:pt>
                <c:pt idx="8">
                  <c:v>5.03</c:v>
                </c:pt>
                <c:pt idx="9">
                  <c:v>4.34</c:v>
                </c:pt>
                <c:pt idx="10">
                  <c:v>4.5999999999999996</c:v>
                </c:pt>
                <c:pt idx="11">
                  <c:v>5</c:v>
                </c:pt>
                <c:pt idx="12">
                  <c:v>5.74</c:v>
                </c:pt>
              </c:numCache>
            </c:numRef>
          </c:val>
        </c:ser>
        <c:ser>
          <c:idx val="2"/>
          <c:order val="2"/>
          <c:tx>
            <c:strRef>
              <c:f>'Incidence rate'!$M$62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rate'!$M$63:$M$76</c:f>
              <c:numCache>
                <c:formatCode>General</c:formatCode>
                <c:ptCount val="13"/>
                <c:pt idx="0">
                  <c:v>2.4700000000000002</c:v>
                </c:pt>
                <c:pt idx="1">
                  <c:v>0.9</c:v>
                </c:pt>
                <c:pt idx="2">
                  <c:v>1.83</c:v>
                </c:pt>
                <c:pt idx="3">
                  <c:v>1.99</c:v>
                </c:pt>
                <c:pt idx="4">
                  <c:v>2.82</c:v>
                </c:pt>
                <c:pt idx="5">
                  <c:v>2.0299999999999998</c:v>
                </c:pt>
                <c:pt idx="6">
                  <c:v>3.73</c:v>
                </c:pt>
                <c:pt idx="7">
                  <c:v>3.39</c:v>
                </c:pt>
                <c:pt idx="8">
                  <c:v>4.7300000000000004</c:v>
                </c:pt>
                <c:pt idx="9">
                  <c:v>4.83</c:v>
                </c:pt>
                <c:pt idx="10">
                  <c:v>2.88</c:v>
                </c:pt>
                <c:pt idx="11">
                  <c:v>5.21</c:v>
                </c:pt>
                <c:pt idx="12">
                  <c:v>5.63</c:v>
                </c:pt>
              </c:numCache>
            </c:numRef>
          </c:val>
        </c:ser>
        <c:ser>
          <c:idx val="3"/>
          <c:order val="3"/>
          <c:tx>
            <c:strRef>
              <c:f>'Incidence rate'!$N$62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rate'!$N$63:$N$76</c:f>
              <c:numCache>
                <c:formatCode>General</c:formatCode>
                <c:ptCount val="13"/>
                <c:pt idx="0">
                  <c:v>1.02</c:v>
                </c:pt>
                <c:pt idx="1">
                  <c:v>1.1599999999999999</c:v>
                </c:pt>
                <c:pt idx="2">
                  <c:v>2.83</c:v>
                </c:pt>
                <c:pt idx="3">
                  <c:v>2.06</c:v>
                </c:pt>
                <c:pt idx="4">
                  <c:v>2.79</c:v>
                </c:pt>
                <c:pt idx="5">
                  <c:v>4.07</c:v>
                </c:pt>
                <c:pt idx="6">
                  <c:v>3.4</c:v>
                </c:pt>
                <c:pt idx="7">
                  <c:v>3.47</c:v>
                </c:pt>
                <c:pt idx="8">
                  <c:v>3.49</c:v>
                </c:pt>
                <c:pt idx="9">
                  <c:v>5.64</c:v>
                </c:pt>
                <c:pt idx="10">
                  <c:v>3.5</c:v>
                </c:pt>
                <c:pt idx="11">
                  <c:v>5.92</c:v>
                </c:pt>
                <c:pt idx="12">
                  <c:v>5.76</c:v>
                </c:pt>
              </c:numCache>
            </c:numRef>
          </c:val>
        </c:ser>
        <c:ser>
          <c:idx val="4"/>
          <c:order val="4"/>
          <c:tx>
            <c:strRef>
              <c:f>'Incidence rate'!$O$62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rate'!$O$63:$O$76</c:f>
              <c:numCache>
                <c:formatCode>General</c:formatCode>
                <c:ptCount val="13"/>
                <c:pt idx="0">
                  <c:v>1.32</c:v>
                </c:pt>
                <c:pt idx="1">
                  <c:v>2.12</c:v>
                </c:pt>
                <c:pt idx="2">
                  <c:v>2.76</c:v>
                </c:pt>
                <c:pt idx="3">
                  <c:v>3.02</c:v>
                </c:pt>
                <c:pt idx="4">
                  <c:v>2.08</c:v>
                </c:pt>
                <c:pt idx="5">
                  <c:v>1.99</c:v>
                </c:pt>
                <c:pt idx="6">
                  <c:v>2.1</c:v>
                </c:pt>
                <c:pt idx="7">
                  <c:v>3.83</c:v>
                </c:pt>
                <c:pt idx="8">
                  <c:v>4.49</c:v>
                </c:pt>
                <c:pt idx="9">
                  <c:v>5.65</c:v>
                </c:pt>
                <c:pt idx="10">
                  <c:v>4.05</c:v>
                </c:pt>
                <c:pt idx="11">
                  <c:v>6.08</c:v>
                </c:pt>
                <c:pt idx="12">
                  <c:v>6.06</c:v>
                </c:pt>
              </c:numCache>
            </c:numRef>
          </c:val>
        </c:ser>
        <c:ser>
          <c:idx val="5"/>
          <c:order val="5"/>
          <c:tx>
            <c:strRef>
              <c:f>'Incidence rate'!$P$62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rate'!$P$63:$P$76</c:f>
              <c:numCache>
                <c:formatCode>General</c:formatCode>
                <c:ptCount val="13"/>
                <c:pt idx="0">
                  <c:v>2.61</c:v>
                </c:pt>
                <c:pt idx="1">
                  <c:v>0.88</c:v>
                </c:pt>
                <c:pt idx="2">
                  <c:v>2.46</c:v>
                </c:pt>
                <c:pt idx="3">
                  <c:v>2.69</c:v>
                </c:pt>
                <c:pt idx="4">
                  <c:v>4.28</c:v>
                </c:pt>
                <c:pt idx="5">
                  <c:v>4.6900000000000004</c:v>
                </c:pt>
                <c:pt idx="6">
                  <c:v>5.86</c:v>
                </c:pt>
                <c:pt idx="7">
                  <c:v>4.79</c:v>
                </c:pt>
                <c:pt idx="8">
                  <c:v>5.93</c:v>
                </c:pt>
                <c:pt idx="9">
                  <c:v>6.3</c:v>
                </c:pt>
                <c:pt idx="10">
                  <c:v>4.93</c:v>
                </c:pt>
                <c:pt idx="11">
                  <c:v>6.1</c:v>
                </c:pt>
                <c:pt idx="12">
                  <c:v>7.51</c:v>
                </c:pt>
              </c:numCache>
            </c:numRef>
          </c:val>
        </c:ser>
        <c:ser>
          <c:idx val="6"/>
          <c:order val="6"/>
          <c:tx>
            <c:strRef>
              <c:f>'Incidence rate'!$Q$62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'Incidence rate'!$J$63:$J$76</c:f>
              <c:strCache>
                <c:ptCount val="13"/>
                <c:pt idx="0">
                  <c:v>Northern Borders</c:v>
                </c:pt>
                <c:pt idx="1">
                  <c:v>Jazan</c:v>
                </c:pt>
                <c:pt idx="2">
                  <c:v>Najran</c:v>
                </c:pt>
                <c:pt idx="3">
                  <c:v>Al-Jawf</c:v>
                </c:pt>
                <c:pt idx="4">
                  <c:v>Tabuk</c:v>
                </c:pt>
                <c:pt idx="5">
                  <c:v>Al-Bahah</c:v>
                </c:pt>
                <c:pt idx="6">
                  <c:v>Hail</c:v>
                </c:pt>
                <c:pt idx="7">
                  <c:v>Asir</c:v>
                </c:pt>
                <c:pt idx="8">
                  <c:v>Al-Madinah</c:v>
                </c:pt>
                <c:pt idx="9">
                  <c:v>Eastern Region</c:v>
                </c:pt>
                <c:pt idx="10">
                  <c:v>Al-Qassim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'Incidence rate'!$Q$63:$Q$76</c:f>
              <c:numCache>
                <c:formatCode>General</c:formatCode>
                <c:ptCount val="13"/>
                <c:pt idx="0">
                  <c:v>1.56</c:v>
                </c:pt>
                <c:pt idx="1">
                  <c:v>2.0499999999999998</c:v>
                </c:pt>
                <c:pt idx="2">
                  <c:v>2.37</c:v>
                </c:pt>
                <c:pt idx="3">
                  <c:v>2.73</c:v>
                </c:pt>
                <c:pt idx="4">
                  <c:v>4.04</c:v>
                </c:pt>
                <c:pt idx="5">
                  <c:v>4.13</c:v>
                </c:pt>
                <c:pt idx="6">
                  <c:v>4.3499999999999996</c:v>
                </c:pt>
                <c:pt idx="7">
                  <c:v>4.8600000000000003</c:v>
                </c:pt>
                <c:pt idx="8">
                  <c:v>4.8899999999999997</c:v>
                </c:pt>
                <c:pt idx="9">
                  <c:v>4.97</c:v>
                </c:pt>
                <c:pt idx="10">
                  <c:v>6.09</c:v>
                </c:pt>
                <c:pt idx="11">
                  <c:v>6.77</c:v>
                </c:pt>
                <c:pt idx="12">
                  <c:v>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373752"/>
        <c:axId val="356374928"/>
      </c:barChart>
      <c:catAx>
        <c:axId val="356373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4928"/>
        <c:crosses val="autoZero"/>
        <c:auto val="1"/>
        <c:lblAlgn val="ctr"/>
        <c:lblOffset val="100"/>
        <c:noMultiLvlLbl val="0"/>
      </c:catAx>
      <c:valAx>
        <c:axId val="3563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7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100012</xdr:rowOff>
    </xdr:from>
    <xdr:to>
      <xdr:col>5</xdr:col>
      <xdr:colOff>781050</xdr:colOff>
      <xdr:row>57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100012</xdr:rowOff>
    </xdr:from>
    <xdr:to>
      <xdr:col>5</xdr:col>
      <xdr:colOff>781050</xdr:colOff>
      <xdr:row>72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128587</xdr:rowOff>
    </xdr:from>
    <xdr:to>
      <xdr:col>5</xdr:col>
      <xdr:colOff>781050</xdr:colOff>
      <xdr:row>88</xdr:row>
      <xdr:rowOff>14287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4761</xdr:colOff>
      <xdr:row>43</xdr:row>
      <xdr:rowOff>4762</xdr:rowOff>
    </xdr:from>
    <xdr:to>
      <xdr:col>21</xdr:col>
      <xdr:colOff>590549</xdr:colOff>
      <xdr:row>57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609600</xdr:colOff>
      <xdr:row>43</xdr:row>
      <xdr:rowOff>23812</xdr:rowOff>
    </xdr:from>
    <xdr:to>
      <xdr:col>27</xdr:col>
      <xdr:colOff>714375</xdr:colOff>
      <xdr:row>57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219074</xdr:colOff>
      <xdr:row>77</xdr:row>
      <xdr:rowOff>14286</xdr:rowOff>
    </xdr:from>
    <xdr:to>
      <xdr:col>21</xdr:col>
      <xdr:colOff>581025</xdr:colOff>
      <xdr:row>93</xdr:row>
      <xdr:rowOff>57149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25"/>
  <sheetViews>
    <sheetView topLeftCell="A13" workbookViewId="0">
      <selection activeCell="J86" sqref="J86"/>
    </sheetView>
  </sheetViews>
  <sheetFormatPr defaultColWidth="8.85546875" defaultRowHeight="15"/>
  <cols>
    <col min="1" max="1" width="18.140625" customWidth="1"/>
    <col min="2" max="2" width="17.42578125" customWidth="1"/>
    <col min="3" max="4" width="10.140625" bestFit="1" customWidth="1"/>
    <col min="5" max="5" width="13.42578125" bestFit="1" customWidth="1"/>
    <col min="6" max="6" width="13.85546875" bestFit="1" customWidth="1"/>
    <col min="7" max="7" width="11.28515625" customWidth="1"/>
    <col min="8" max="8" width="12.140625" bestFit="1" customWidth="1"/>
    <col min="9" max="9" width="13.85546875" bestFit="1" customWidth="1"/>
    <col min="10" max="10" width="16.42578125" bestFit="1" customWidth="1"/>
    <col min="11" max="11" width="18.42578125" bestFit="1" customWidth="1"/>
    <col min="13" max="13" width="13.42578125" customWidth="1"/>
    <col min="14" max="14" width="11.28515625" customWidth="1"/>
    <col min="16" max="16" width="10" customWidth="1"/>
    <col min="19" max="19" width="9.7109375" customWidth="1"/>
    <col min="20" max="20" width="16.42578125" customWidth="1"/>
    <col min="21" max="21" width="14.28515625" customWidth="1"/>
    <col min="22" max="22" width="18.140625" customWidth="1"/>
    <col min="23" max="23" width="18.85546875" customWidth="1"/>
    <col min="24" max="24" width="12.85546875" customWidth="1"/>
    <col min="25" max="26" width="11.85546875" customWidth="1"/>
    <col min="27" max="27" width="13.42578125" customWidth="1"/>
    <col min="32" max="32" width="14.28515625" customWidth="1"/>
    <col min="38" max="38" width="16.28515625" customWidth="1"/>
  </cols>
  <sheetData>
    <row r="2" spans="1:11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1">
      <c r="A3" s="135" t="s">
        <v>1</v>
      </c>
      <c r="B3" s="135"/>
      <c r="C3" s="135"/>
      <c r="D3" s="135"/>
      <c r="E3" s="135"/>
      <c r="F3" s="135"/>
      <c r="G3" s="135"/>
      <c r="H3" s="135"/>
      <c r="I3" s="135"/>
      <c r="J3" s="135"/>
    </row>
    <row r="5" spans="1:11" ht="15.75">
      <c r="A5" s="1" t="s">
        <v>2</v>
      </c>
      <c r="B5" s="2" t="s">
        <v>3</v>
      </c>
      <c r="C5" s="1"/>
      <c r="D5" s="3"/>
      <c r="E5" s="2" t="s">
        <v>4</v>
      </c>
      <c r="F5" s="1"/>
      <c r="G5" s="3"/>
      <c r="H5" s="2" t="s">
        <v>5</v>
      </c>
      <c r="I5" s="1"/>
      <c r="J5" s="3"/>
    </row>
    <row r="6" spans="1:11" ht="15.75">
      <c r="A6" s="4"/>
      <c r="B6" s="5" t="s">
        <v>6</v>
      </c>
      <c r="C6" s="6"/>
      <c r="D6" s="7"/>
      <c r="E6" s="5" t="s">
        <v>7</v>
      </c>
      <c r="F6" s="6"/>
      <c r="G6" s="7"/>
      <c r="H6" s="5" t="s">
        <v>8</v>
      </c>
      <c r="I6" s="6"/>
      <c r="J6" s="7"/>
    </row>
    <row r="7" spans="1:11" ht="15.75">
      <c r="A7" s="4" t="s">
        <v>9</v>
      </c>
      <c r="B7" s="8" t="s">
        <v>10</v>
      </c>
      <c r="C7" s="4" t="s">
        <v>11</v>
      </c>
      <c r="D7" s="9" t="s">
        <v>12</v>
      </c>
      <c r="E7" s="8" t="s">
        <v>10</v>
      </c>
      <c r="F7" s="4" t="s">
        <v>11</v>
      </c>
      <c r="G7" s="9" t="s">
        <v>12</v>
      </c>
      <c r="H7" s="8" t="s">
        <v>10</v>
      </c>
      <c r="I7" s="4" t="s">
        <v>11</v>
      </c>
      <c r="J7" s="9" t="s">
        <v>12</v>
      </c>
    </row>
    <row r="8" spans="1:11" ht="16.5" thickBot="1">
      <c r="A8" s="10"/>
      <c r="B8" s="5" t="s">
        <v>13</v>
      </c>
      <c r="C8" s="6" t="s">
        <v>14</v>
      </c>
      <c r="D8" s="7" t="s">
        <v>8</v>
      </c>
      <c r="E8" s="5" t="s">
        <v>13</v>
      </c>
      <c r="F8" s="6" t="s">
        <v>14</v>
      </c>
      <c r="G8" s="7" t="s">
        <v>8</v>
      </c>
      <c r="H8" s="11" t="s">
        <v>13</v>
      </c>
      <c r="I8" s="10" t="s">
        <v>14</v>
      </c>
      <c r="J8" s="12" t="s">
        <v>8</v>
      </c>
    </row>
    <row r="9" spans="1:11" ht="15.75">
      <c r="A9" s="9">
        <v>2004</v>
      </c>
      <c r="B9" s="13">
        <v>8245575</v>
      </c>
      <c r="C9" s="14">
        <v>8198412</v>
      </c>
      <c r="D9" s="15">
        <f>SUM(B9:C9)</f>
        <v>16443987</v>
      </c>
      <c r="E9" s="13">
        <v>4248335</v>
      </c>
      <c r="F9" s="14">
        <v>1871564</v>
      </c>
      <c r="G9" s="15">
        <f t="shared" ref="G9:G18" si="0">SUM(E9:F9)</f>
        <v>6119899</v>
      </c>
      <c r="H9" s="13">
        <f>B9+E9</f>
        <v>12493910</v>
      </c>
      <c r="I9" s="14">
        <f>C9+F9</f>
        <v>10069976</v>
      </c>
      <c r="J9" s="41">
        <f t="shared" ref="J9" si="1">SUM(H9:I9)</f>
        <v>22563886</v>
      </c>
      <c r="K9">
        <v>22581417</v>
      </c>
    </row>
    <row r="10" spans="1:11" ht="15.75">
      <c r="A10" s="9">
        <v>2005</v>
      </c>
      <c r="B10" s="13">
        <v>8453097</v>
      </c>
      <c r="C10" s="14">
        <v>8401060</v>
      </c>
      <c r="D10" s="15">
        <f t="shared" ref="D10:D18" si="2">SUM(B10:C10)</f>
        <v>16854157</v>
      </c>
      <c r="E10" s="13">
        <v>4506528</v>
      </c>
      <c r="F10" s="14">
        <v>1968899</v>
      </c>
      <c r="G10" s="15">
        <f t="shared" si="0"/>
        <v>6475427</v>
      </c>
      <c r="H10" s="13">
        <f t="shared" ref="H10:H18" si="3">B10+E10</f>
        <v>12959625</v>
      </c>
      <c r="I10" s="14">
        <f t="shared" ref="I10:I18" si="4">C10+F10</f>
        <v>10369959</v>
      </c>
      <c r="J10" s="41">
        <f t="shared" ref="J10:J18" si="5">SUM(H10:I10)</f>
        <v>23329584</v>
      </c>
      <c r="K10">
        <v>23123373</v>
      </c>
    </row>
    <row r="11" spans="1:11" ht="15.75">
      <c r="A11" s="9">
        <v>2006</v>
      </c>
      <c r="B11" s="13">
        <v>8663597</v>
      </c>
      <c r="C11" s="14">
        <v>8606584</v>
      </c>
      <c r="D11" s="15">
        <f t="shared" si="2"/>
        <v>17270181</v>
      </c>
      <c r="E11" s="13">
        <v>4780413</v>
      </c>
      <c r="F11" s="14">
        <v>2071296</v>
      </c>
      <c r="G11" s="15">
        <f t="shared" si="0"/>
        <v>6851709</v>
      </c>
      <c r="H11" s="13">
        <f t="shared" si="3"/>
        <v>13444010</v>
      </c>
      <c r="I11" s="14">
        <f t="shared" si="4"/>
        <v>10677880</v>
      </c>
      <c r="J11" s="41">
        <f t="shared" si="5"/>
        <v>24121890</v>
      </c>
      <c r="K11">
        <v>23659404</v>
      </c>
    </row>
    <row r="12" spans="1:11" ht="15.75">
      <c r="A12" s="9">
        <v>2007</v>
      </c>
      <c r="B12" s="13">
        <v>8876666</v>
      </c>
      <c r="C12" s="14">
        <v>8814670</v>
      </c>
      <c r="D12" s="15">
        <f t="shared" si="2"/>
        <v>17691336</v>
      </c>
      <c r="E12" s="13">
        <v>5070944</v>
      </c>
      <c r="F12" s="14">
        <v>2179018</v>
      </c>
      <c r="G12" s="15">
        <f t="shared" si="0"/>
        <v>7249962</v>
      </c>
      <c r="H12" s="13">
        <f t="shared" si="3"/>
        <v>13947610</v>
      </c>
      <c r="I12" s="14">
        <f t="shared" si="4"/>
        <v>10993688</v>
      </c>
      <c r="J12" s="41">
        <f t="shared" si="5"/>
        <v>24941298</v>
      </c>
      <c r="K12">
        <v>24242578</v>
      </c>
    </row>
    <row r="13" spans="1:11" ht="15.75">
      <c r="A13" s="9">
        <v>2008</v>
      </c>
      <c r="B13" s="13">
        <v>9091249</v>
      </c>
      <c r="C13" s="14">
        <v>9024301</v>
      </c>
      <c r="D13" s="15">
        <f t="shared" si="2"/>
        <v>18115550</v>
      </c>
      <c r="E13" s="13">
        <v>5379132</v>
      </c>
      <c r="F13" s="14">
        <v>2292343</v>
      </c>
      <c r="G13" s="15">
        <f t="shared" si="0"/>
        <v>7671475</v>
      </c>
      <c r="H13" s="13">
        <f t="shared" si="3"/>
        <v>14470381</v>
      </c>
      <c r="I13" s="14">
        <f t="shared" si="4"/>
        <v>11316644</v>
      </c>
      <c r="J13" s="41">
        <f t="shared" si="5"/>
        <v>25787025</v>
      </c>
      <c r="K13">
        <v>24795307</v>
      </c>
    </row>
    <row r="14" spans="1:11" ht="15.75">
      <c r="A14" s="9">
        <v>2009</v>
      </c>
      <c r="B14" s="13">
        <v>9307550</v>
      </c>
      <c r="C14" s="14">
        <v>9235696</v>
      </c>
      <c r="D14" s="15">
        <f t="shared" si="2"/>
        <v>18543246</v>
      </c>
      <c r="E14" s="13">
        <v>5706050</v>
      </c>
      <c r="F14" s="14">
        <v>2411561</v>
      </c>
      <c r="G14" s="15">
        <f t="shared" si="0"/>
        <v>8117611</v>
      </c>
      <c r="H14" s="13">
        <f t="shared" si="3"/>
        <v>15013600</v>
      </c>
      <c r="I14" s="14">
        <f t="shared" si="4"/>
        <v>11647257</v>
      </c>
      <c r="J14" s="41">
        <f t="shared" si="5"/>
        <v>26660857</v>
      </c>
      <c r="K14">
        <v>25373512</v>
      </c>
    </row>
    <row r="15" spans="1:11" ht="15.75">
      <c r="A15" s="9">
        <v>2010</v>
      </c>
      <c r="B15" s="13">
        <v>9525178</v>
      </c>
      <c r="C15" s="14">
        <v>9448437</v>
      </c>
      <c r="D15" s="14">
        <f t="shared" si="2"/>
        <v>18973615</v>
      </c>
      <c r="E15" s="13">
        <v>6052837</v>
      </c>
      <c r="F15" s="14">
        <v>2536980</v>
      </c>
      <c r="G15" s="14">
        <f t="shared" si="0"/>
        <v>8589817</v>
      </c>
      <c r="H15" s="13">
        <f t="shared" si="3"/>
        <v>15578015</v>
      </c>
      <c r="I15" s="14">
        <f t="shared" si="4"/>
        <v>11985417</v>
      </c>
      <c r="J15" s="41">
        <f t="shared" si="5"/>
        <v>27563432</v>
      </c>
      <c r="K15">
        <v>27136977</v>
      </c>
    </row>
    <row r="16" spans="1:11" ht="15.75">
      <c r="A16" s="4">
        <v>2011</v>
      </c>
      <c r="B16" s="13">
        <v>9743626</v>
      </c>
      <c r="C16" s="14">
        <v>9662059</v>
      </c>
      <c r="D16" s="14">
        <f t="shared" si="2"/>
        <v>19405685</v>
      </c>
      <c r="E16" s="13">
        <v>6297735</v>
      </c>
      <c r="F16" s="14">
        <v>2672935</v>
      </c>
      <c r="G16" s="14">
        <f t="shared" si="0"/>
        <v>8970670</v>
      </c>
      <c r="H16" s="13">
        <f t="shared" si="3"/>
        <v>16041361</v>
      </c>
      <c r="I16" s="14">
        <f t="shared" si="4"/>
        <v>12334994</v>
      </c>
      <c r="J16" s="42">
        <f t="shared" si="5"/>
        <v>28376355</v>
      </c>
      <c r="K16" s="36"/>
    </row>
    <row r="17" spans="1:16" ht="15.75">
      <c r="A17" s="4">
        <v>2012</v>
      </c>
      <c r="B17" s="13">
        <v>9962397</v>
      </c>
      <c r="C17" s="14">
        <v>9876051</v>
      </c>
      <c r="D17" s="14">
        <f t="shared" si="2"/>
        <v>19838448</v>
      </c>
      <c r="E17" s="13">
        <v>6581439</v>
      </c>
      <c r="F17" s="14">
        <v>2776008</v>
      </c>
      <c r="G17" s="14">
        <f t="shared" si="0"/>
        <v>9357447</v>
      </c>
      <c r="H17" s="13">
        <f t="shared" si="3"/>
        <v>16543836</v>
      </c>
      <c r="I17" s="14">
        <f t="shared" si="4"/>
        <v>12652059</v>
      </c>
      <c r="J17" s="42">
        <f t="shared" si="5"/>
        <v>29195895</v>
      </c>
      <c r="K17" s="36"/>
    </row>
    <row r="18" spans="1:16" ht="15.75">
      <c r="A18" s="6">
        <v>2013</v>
      </c>
      <c r="B18" s="16">
        <v>10181018</v>
      </c>
      <c r="C18" s="17">
        <v>10090040</v>
      </c>
      <c r="D18" s="17">
        <f t="shared" si="2"/>
        <v>20271058</v>
      </c>
      <c r="E18" s="16">
        <v>6643278</v>
      </c>
      <c r="F18" s="17">
        <v>3079936</v>
      </c>
      <c r="G18" s="17">
        <f t="shared" si="0"/>
        <v>9723214</v>
      </c>
      <c r="H18" s="16">
        <f t="shared" si="3"/>
        <v>16824296</v>
      </c>
      <c r="I18" s="17">
        <f t="shared" si="4"/>
        <v>13169976</v>
      </c>
      <c r="J18" s="43">
        <f t="shared" si="5"/>
        <v>29994272</v>
      </c>
      <c r="K18" s="36"/>
    </row>
    <row r="19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6">
      <c r="A20" s="137" t="s">
        <v>15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6" ht="0.75" customHeight="1"/>
    <row r="22" spans="1:16">
      <c r="A22" s="20" t="s">
        <v>35</v>
      </c>
    </row>
    <row r="26" spans="1:16">
      <c r="A26" s="135" t="s">
        <v>16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8" spans="1:16" ht="30.75" customHeight="1" thickBot="1">
      <c r="A28" s="32" t="s">
        <v>17</v>
      </c>
      <c r="B28" s="33"/>
      <c r="C28" s="34" t="s">
        <v>18</v>
      </c>
      <c r="D28" s="34" t="s">
        <v>19</v>
      </c>
      <c r="E28" s="34" t="s">
        <v>20</v>
      </c>
      <c r="F28" s="34" t="s">
        <v>21</v>
      </c>
      <c r="G28" s="35" t="s">
        <v>36</v>
      </c>
      <c r="H28" s="34" t="s">
        <v>22</v>
      </c>
      <c r="I28" s="34" t="s">
        <v>23</v>
      </c>
      <c r="J28" s="34" t="s">
        <v>24</v>
      </c>
      <c r="K28" s="35" t="s">
        <v>25</v>
      </c>
      <c r="L28" s="34" t="s">
        <v>26</v>
      </c>
      <c r="M28" s="34" t="s">
        <v>27</v>
      </c>
      <c r="N28" s="34" t="s">
        <v>28</v>
      </c>
      <c r="O28" s="34" t="s">
        <v>29</v>
      </c>
      <c r="P28" s="34" t="s">
        <v>30</v>
      </c>
    </row>
    <row r="29" spans="1:16" ht="15.75">
      <c r="A29" s="5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5.75">
      <c r="A30" s="23">
        <v>2007</v>
      </c>
      <c r="B30" s="26" t="s">
        <v>31</v>
      </c>
      <c r="C30" s="13">
        <v>3372857</v>
      </c>
      <c r="D30" s="13">
        <v>3388830</v>
      </c>
      <c r="E30" s="13">
        <v>875384</v>
      </c>
      <c r="F30" s="13">
        <v>604469</v>
      </c>
      <c r="G30" s="13">
        <v>2010784</v>
      </c>
      <c r="H30" s="13">
        <v>950407</v>
      </c>
      <c r="I30" s="13">
        <v>410145</v>
      </c>
      <c r="J30" s="13">
        <v>294310</v>
      </c>
      <c r="K30" s="13">
        <v>156967</v>
      </c>
      <c r="L30" s="13">
        <v>670828</v>
      </c>
      <c r="M30" s="13">
        <v>245824</v>
      </c>
      <c r="N30" s="13">
        <v>201328</v>
      </c>
      <c r="O30" s="13">
        <v>209793</v>
      </c>
      <c r="P30" s="24">
        <v>13391926</v>
      </c>
    </row>
    <row r="31" spans="1:16" ht="15.75">
      <c r="A31" s="23"/>
      <c r="B31" s="26" t="s">
        <v>32</v>
      </c>
      <c r="C31" s="13">
        <v>2549504</v>
      </c>
      <c r="D31" s="13">
        <v>2722746</v>
      </c>
      <c r="E31" s="13">
        <v>756875</v>
      </c>
      <c r="F31" s="13">
        <v>481573</v>
      </c>
      <c r="G31" s="13">
        <v>1556005</v>
      </c>
      <c r="H31" s="13">
        <v>835994</v>
      </c>
      <c r="I31" s="13">
        <v>341489</v>
      </c>
      <c r="J31" s="13">
        <v>263773</v>
      </c>
      <c r="K31" s="13">
        <v>138444</v>
      </c>
      <c r="L31" s="13">
        <v>619405</v>
      </c>
      <c r="M31" s="13">
        <v>214107</v>
      </c>
      <c r="N31" s="13">
        <v>191852</v>
      </c>
      <c r="O31" s="13">
        <v>178885</v>
      </c>
      <c r="P31" s="24">
        <v>10850652</v>
      </c>
    </row>
    <row r="32" spans="1:16" ht="15.75">
      <c r="A32" s="28"/>
      <c r="B32" s="29" t="s">
        <v>30</v>
      </c>
      <c r="C32" s="38">
        <v>5922361</v>
      </c>
      <c r="D32" s="38">
        <v>6111576</v>
      </c>
      <c r="E32" s="38">
        <v>1632259</v>
      </c>
      <c r="F32" s="38">
        <v>1086042</v>
      </c>
      <c r="G32" s="38">
        <v>3566789</v>
      </c>
      <c r="H32" s="38">
        <v>1786401</v>
      </c>
      <c r="I32" s="38">
        <v>751634</v>
      </c>
      <c r="J32" s="38">
        <v>558083</v>
      </c>
      <c r="K32" s="38">
        <v>295411</v>
      </c>
      <c r="L32" s="38">
        <v>1290233</v>
      </c>
      <c r="M32" s="38">
        <v>459931</v>
      </c>
      <c r="N32" s="38">
        <v>393180</v>
      </c>
      <c r="O32" s="38">
        <v>388678</v>
      </c>
      <c r="P32" s="37">
        <v>24242578</v>
      </c>
    </row>
    <row r="33" spans="1:18" ht="15.75">
      <c r="A33" s="23">
        <v>2008</v>
      </c>
      <c r="B33" s="26" t="s">
        <v>31</v>
      </c>
      <c r="C33" s="13">
        <v>3459670</v>
      </c>
      <c r="D33" s="13">
        <v>3453420</v>
      </c>
      <c r="E33" s="13">
        <v>898538</v>
      </c>
      <c r="F33" s="13">
        <v>618494</v>
      </c>
      <c r="G33" s="13">
        <v>2046783</v>
      </c>
      <c r="H33" s="13">
        <v>970209</v>
      </c>
      <c r="I33" s="13">
        <v>421123</v>
      </c>
      <c r="J33" s="13">
        <v>300148</v>
      </c>
      <c r="K33" s="13">
        <v>159574</v>
      </c>
      <c r="L33" s="13">
        <v>691876</v>
      </c>
      <c r="M33" s="13">
        <v>253248</v>
      </c>
      <c r="N33" s="13">
        <v>204986</v>
      </c>
      <c r="O33" s="13">
        <v>215023</v>
      </c>
      <c r="P33" s="24">
        <v>13693092</v>
      </c>
    </row>
    <row r="34" spans="1:18" ht="15.75">
      <c r="A34" s="23"/>
      <c r="B34" s="26" t="s">
        <v>32</v>
      </c>
      <c r="C34" s="13">
        <v>2625297</v>
      </c>
      <c r="D34" s="13">
        <v>2775893</v>
      </c>
      <c r="E34" s="13">
        <v>777193</v>
      </c>
      <c r="F34" s="13">
        <v>492419</v>
      </c>
      <c r="G34" s="13">
        <v>1594281</v>
      </c>
      <c r="H34" s="13">
        <v>852179</v>
      </c>
      <c r="I34" s="13">
        <v>351957</v>
      </c>
      <c r="J34" s="13">
        <v>269082</v>
      </c>
      <c r="K34" s="13">
        <v>141625</v>
      </c>
      <c r="L34" s="13">
        <v>636032</v>
      </c>
      <c r="M34" s="13">
        <v>220861</v>
      </c>
      <c r="N34" s="13">
        <v>193934</v>
      </c>
      <c r="O34" s="13">
        <v>183428</v>
      </c>
      <c r="P34" s="24">
        <v>11114181</v>
      </c>
    </row>
    <row r="35" spans="1:18" ht="15.75">
      <c r="A35" s="28"/>
      <c r="B35" s="29" t="s">
        <v>30</v>
      </c>
      <c r="C35" s="38">
        <v>6084967</v>
      </c>
      <c r="D35" s="38">
        <v>6229313</v>
      </c>
      <c r="E35" s="38">
        <v>1675731</v>
      </c>
      <c r="F35" s="38">
        <v>1110913</v>
      </c>
      <c r="G35" s="38">
        <v>3641064</v>
      </c>
      <c r="H35" s="38">
        <v>1822388</v>
      </c>
      <c r="I35" s="38">
        <v>773080</v>
      </c>
      <c r="J35" s="38">
        <v>569230</v>
      </c>
      <c r="K35" s="38">
        <v>301199</v>
      </c>
      <c r="L35" s="38">
        <v>1327908</v>
      </c>
      <c r="M35" s="38">
        <v>474109</v>
      </c>
      <c r="N35" s="38">
        <v>398920</v>
      </c>
      <c r="O35" s="38">
        <v>398451</v>
      </c>
      <c r="P35" s="37">
        <v>24807273</v>
      </c>
    </row>
    <row r="36" spans="1:18" ht="15.75">
      <c r="A36" s="23">
        <v>2009</v>
      </c>
      <c r="B36" s="26" t="s">
        <v>31</v>
      </c>
      <c r="C36" s="13">
        <v>3546261</v>
      </c>
      <c r="D36" s="13">
        <v>3518622</v>
      </c>
      <c r="E36" s="13">
        <v>921839</v>
      </c>
      <c r="F36" s="13">
        <v>632436</v>
      </c>
      <c r="G36" s="13">
        <v>2082426</v>
      </c>
      <c r="H36" s="13">
        <v>990092</v>
      </c>
      <c r="I36" s="13">
        <v>432131</v>
      </c>
      <c r="J36" s="13">
        <v>306000</v>
      </c>
      <c r="K36" s="13">
        <v>162204</v>
      </c>
      <c r="L36" s="13">
        <v>713015</v>
      </c>
      <c r="M36" s="13">
        <v>260663</v>
      </c>
      <c r="N36" s="13">
        <v>208669</v>
      </c>
      <c r="O36" s="13">
        <v>220235</v>
      </c>
      <c r="P36" s="24">
        <v>13994593</v>
      </c>
    </row>
    <row r="37" spans="1:18" ht="15.75">
      <c r="A37" s="23"/>
      <c r="B37" s="26" t="s">
        <v>32</v>
      </c>
      <c r="C37" s="13">
        <v>2701125</v>
      </c>
      <c r="D37" s="13">
        <v>2829734</v>
      </c>
      <c r="E37" s="13">
        <v>797655</v>
      </c>
      <c r="F37" s="13">
        <v>503308</v>
      </c>
      <c r="G37" s="13">
        <v>1632459</v>
      </c>
      <c r="H37" s="13">
        <v>868465</v>
      </c>
      <c r="I37" s="13">
        <v>362479</v>
      </c>
      <c r="J37" s="13">
        <v>274436</v>
      </c>
      <c r="K37" s="13">
        <v>144833</v>
      </c>
      <c r="L37" s="13">
        <v>652741</v>
      </c>
      <c r="M37" s="13">
        <v>227641</v>
      </c>
      <c r="N37" s="13">
        <v>196052</v>
      </c>
      <c r="O37" s="13">
        <v>187991</v>
      </c>
      <c r="P37" s="24">
        <v>11378919</v>
      </c>
    </row>
    <row r="38" spans="1:18" ht="15.75">
      <c r="A38" s="28"/>
      <c r="B38" s="29" t="s">
        <v>30</v>
      </c>
      <c r="C38" s="38">
        <v>6247386</v>
      </c>
      <c r="D38" s="38">
        <v>6348356</v>
      </c>
      <c r="E38" s="38">
        <v>1719494</v>
      </c>
      <c r="F38" s="38">
        <v>1135744</v>
      </c>
      <c r="G38" s="38">
        <v>3714885</v>
      </c>
      <c r="H38" s="38">
        <v>185887</v>
      </c>
      <c r="I38" s="38">
        <v>794610</v>
      </c>
      <c r="J38" s="38">
        <v>580436</v>
      </c>
      <c r="K38" s="38">
        <v>307037</v>
      </c>
      <c r="L38" s="38">
        <v>1365756</v>
      </c>
      <c r="M38" s="38">
        <v>488304</v>
      </c>
      <c r="N38" s="38">
        <v>404721</v>
      </c>
      <c r="O38" s="38">
        <v>408226</v>
      </c>
      <c r="P38" s="37">
        <v>25373512</v>
      </c>
    </row>
    <row r="39" spans="1:18" ht="15.75">
      <c r="A39" s="23">
        <v>2010</v>
      </c>
      <c r="B39" s="26" t="s">
        <v>31</v>
      </c>
      <c r="C39" s="13">
        <v>3983358</v>
      </c>
      <c r="D39" s="13">
        <v>3914225</v>
      </c>
      <c r="E39" s="13">
        <v>985534</v>
      </c>
      <c r="F39" s="13">
        <v>693893</v>
      </c>
      <c r="G39" s="13">
        <v>2423669</v>
      </c>
      <c r="H39" s="13">
        <v>1038284</v>
      </c>
      <c r="I39" s="13">
        <v>438541</v>
      </c>
      <c r="J39" s="13">
        <v>326466</v>
      </c>
      <c r="K39" s="13">
        <v>174172</v>
      </c>
      <c r="L39" s="13">
        <v>736888</v>
      </c>
      <c r="M39" s="13">
        <v>278316</v>
      </c>
      <c r="N39" s="13">
        <v>218191</v>
      </c>
      <c r="O39" s="13">
        <v>248610</v>
      </c>
      <c r="P39" s="24">
        <v>15460147</v>
      </c>
    </row>
    <row r="40" spans="1:18" ht="15.75">
      <c r="A40" s="23"/>
      <c r="B40" s="26" t="s">
        <v>32</v>
      </c>
      <c r="C40" s="13">
        <v>2793788</v>
      </c>
      <c r="D40" s="13">
        <v>3000781</v>
      </c>
      <c r="E40" s="13">
        <v>792399</v>
      </c>
      <c r="F40" s="13">
        <v>521965</v>
      </c>
      <c r="G40" s="13">
        <v>1682111</v>
      </c>
      <c r="H40" s="13">
        <v>875108</v>
      </c>
      <c r="I40" s="13">
        <v>352994</v>
      </c>
      <c r="J40" s="13">
        <v>270678</v>
      </c>
      <c r="K40" s="13">
        <v>146352</v>
      </c>
      <c r="L40" s="13">
        <v>628222</v>
      </c>
      <c r="M40" s="13">
        <v>227336</v>
      </c>
      <c r="N40" s="13">
        <v>193697</v>
      </c>
      <c r="O40" s="13">
        <v>191399</v>
      </c>
      <c r="P40" s="24">
        <v>11676830</v>
      </c>
    </row>
    <row r="41" spans="1:18" ht="15.75">
      <c r="A41" s="28"/>
      <c r="B41" s="29" t="s">
        <v>30</v>
      </c>
      <c r="C41" s="38">
        <v>6777146</v>
      </c>
      <c r="D41" s="38">
        <v>6915006</v>
      </c>
      <c r="E41" s="38">
        <v>1777933</v>
      </c>
      <c r="F41" s="38">
        <v>1215858</v>
      </c>
      <c r="G41" s="38">
        <v>4105780</v>
      </c>
      <c r="H41" s="38">
        <v>1913392</v>
      </c>
      <c r="I41" s="38">
        <v>791535</v>
      </c>
      <c r="J41" s="38">
        <v>597144</v>
      </c>
      <c r="K41" s="38">
        <v>320524</v>
      </c>
      <c r="L41" s="38">
        <v>1365110</v>
      </c>
      <c r="M41" s="38">
        <v>505652</v>
      </c>
      <c r="N41" s="38">
        <v>411888</v>
      </c>
      <c r="O41" s="38">
        <v>440009</v>
      </c>
      <c r="P41" s="37">
        <v>27136977</v>
      </c>
    </row>
    <row r="42" spans="1:18" ht="15.75">
      <c r="A42" s="23">
        <v>2011</v>
      </c>
      <c r="B42" s="26" t="s">
        <v>31</v>
      </c>
      <c r="C42" s="13">
        <v>4142180</v>
      </c>
      <c r="D42" s="13">
        <v>4074025</v>
      </c>
      <c r="E42" s="13">
        <v>1021510</v>
      </c>
      <c r="F42" s="13">
        <v>718317</v>
      </c>
      <c r="G42" s="13">
        <v>2514578</v>
      </c>
      <c r="H42" s="13">
        <v>1071488</v>
      </c>
      <c r="I42" s="13">
        <v>452345</v>
      </c>
      <c r="J42" s="13">
        <v>337145</v>
      </c>
      <c r="K42" s="13">
        <v>179663</v>
      </c>
      <c r="L42" s="13">
        <v>760490</v>
      </c>
      <c r="M42" s="13">
        <v>287560</v>
      </c>
      <c r="N42" s="13">
        <v>225041</v>
      </c>
      <c r="O42" s="13">
        <v>257019</v>
      </c>
      <c r="P42" s="24">
        <v>16041361</v>
      </c>
    </row>
    <row r="43" spans="1:18" ht="15.75">
      <c r="A43" s="23"/>
      <c r="B43" s="26" t="s">
        <v>32</v>
      </c>
      <c r="C43" s="13">
        <v>2953457</v>
      </c>
      <c r="D43" s="13">
        <v>3175921</v>
      </c>
      <c r="E43" s="13">
        <v>836980</v>
      </c>
      <c r="F43" s="13">
        <v>550517</v>
      </c>
      <c r="G43" s="13">
        <v>1775652</v>
      </c>
      <c r="H43" s="13">
        <v>922380</v>
      </c>
      <c r="I43" s="13">
        <v>372084</v>
      </c>
      <c r="J43" s="13">
        <v>285350</v>
      </c>
      <c r="K43" s="13">
        <v>154264</v>
      </c>
      <c r="L43" s="13">
        <v>662696</v>
      </c>
      <c r="M43" s="13">
        <v>239772</v>
      </c>
      <c r="N43" s="13">
        <v>204122</v>
      </c>
      <c r="O43" s="13">
        <v>201799</v>
      </c>
      <c r="P43" s="24">
        <v>12334994</v>
      </c>
    </row>
    <row r="44" spans="1:18" ht="15.75">
      <c r="A44" s="28"/>
      <c r="B44" s="29" t="s">
        <v>30</v>
      </c>
      <c r="C44" s="38">
        <v>7095637</v>
      </c>
      <c r="D44" s="38">
        <v>7249946</v>
      </c>
      <c r="E44" s="38">
        <v>1858490</v>
      </c>
      <c r="F44" s="38">
        <v>1268834</v>
      </c>
      <c r="G44" s="38">
        <v>4290230</v>
      </c>
      <c r="H44" s="38">
        <v>1993868</v>
      </c>
      <c r="I44" s="38">
        <v>824429</v>
      </c>
      <c r="J44" s="38">
        <v>622495</v>
      </c>
      <c r="K44" s="38">
        <v>333927</v>
      </c>
      <c r="L44" s="38">
        <v>1423186</v>
      </c>
      <c r="M44" s="38">
        <v>527332</v>
      </c>
      <c r="N44" s="38">
        <v>429163</v>
      </c>
      <c r="O44" s="38">
        <v>458818</v>
      </c>
      <c r="P44" s="37">
        <v>28376355</v>
      </c>
      <c r="R44" s="51"/>
    </row>
    <row r="45" spans="1:18" ht="15.75">
      <c r="A45" s="23">
        <v>2012</v>
      </c>
      <c r="B45" s="26" t="s">
        <v>31</v>
      </c>
      <c r="C45" s="13">
        <v>4276599</v>
      </c>
      <c r="D45" s="13">
        <v>4359730</v>
      </c>
      <c r="E45" s="13">
        <v>1063355</v>
      </c>
      <c r="F45" s="13">
        <v>715637</v>
      </c>
      <c r="G45" s="13">
        <v>2526420</v>
      </c>
      <c r="H45" s="13">
        <v>1074085</v>
      </c>
      <c r="I45" s="13">
        <v>457297</v>
      </c>
      <c r="J45" s="13">
        <v>337899</v>
      </c>
      <c r="K45" s="13">
        <v>181258</v>
      </c>
      <c r="L45" s="13">
        <v>787816</v>
      </c>
      <c r="M45" s="13">
        <v>292348</v>
      </c>
      <c r="N45" s="13">
        <v>224936</v>
      </c>
      <c r="O45" s="13">
        <v>256347</v>
      </c>
      <c r="P45" s="24">
        <v>16553727</v>
      </c>
      <c r="R45" s="51"/>
    </row>
    <row r="46" spans="1:18" ht="15.75">
      <c r="A46" s="23"/>
      <c r="B46" s="26" t="s">
        <v>32</v>
      </c>
      <c r="C46" s="13">
        <v>3033367</v>
      </c>
      <c r="D46" s="13">
        <v>3112245</v>
      </c>
      <c r="E46" s="13">
        <v>847643</v>
      </c>
      <c r="F46" s="13">
        <v>587986</v>
      </c>
      <c r="G46" s="13">
        <v>1887858</v>
      </c>
      <c r="H46" s="13">
        <v>970985</v>
      </c>
      <c r="I46" s="13">
        <v>388560</v>
      </c>
      <c r="J46" s="13">
        <v>300800</v>
      </c>
      <c r="K46" s="13">
        <v>161240</v>
      </c>
      <c r="L46" s="13">
        <v>672724</v>
      </c>
      <c r="M46" s="13">
        <v>248996</v>
      </c>
      <c r="N46" s="13">
        <v>214991</v>
      </c>
      <c r="O46" s="13">
        <v>214773</v>
      </c>
      <c r="P46" s="24">
        <v>12642168</v>
      </c>
      <c r="R46" s="51"/>
    </row>
    <row r="47" spans="1:18" ht="16.5" thickBot="1">
      <c r="A47" s="25"/>
      <c r="B47" s="27" t="s">
        <v>30</v>
      </c>
      <c r="C47" s="39">
        <v>7309966</v>
      </c>
      <c r="D47" s="39">
        <v>7471975</v>
      </c>
      <c r="E47" s="39">
        <v>1910998</v>
      </c>
      <c r="F47" s="39">
        <v>1303623</v>
      </c>
      <c r="G47" s="39">
        <v>4414278</v>
      </c>
      <c r="H47" s="39">
        <v>2045070</v>
      </c>
      <c r="I47" s="39">
        <v>845857</v>
      </c>
      <c r="J47" s="39">
        <v>638699</v>
      </c>
      <c r="K47" s="39">
        <v>342498</v>
      </c>
      <c r="L47" s="39">
        <v>1460540</v>
      </c>
      <c r="M47" s="39">
        <v>541344</v>
      </c>
      <c r="N47" s="39">
        <v>439927</v>
      </c>
      <c r="O47" s="39">
        <v>471120</v>
      </c>
      <c r="P47" s="40">
        <v>29195895</v>
      </c>
      <c r="R47" s="51"/>
    </row>
    <row r="48" spans="1:18" ht="15" customHeight="1">
      <c r="A48" s="19"/>
      <c r="B48" s="19"/>
      <c r="C48" s="19"/>
      <c r="D48" s="19"/>
      <c r="E48" s="19"/>
      <c r="F48" s="19"/>
      <c r="G48" s="19"/>
      <c r="H48" s="45"/>
      <c r="I48" s="46"/>
      <c r="J48" s="46"/>
      <c r="K48" s="47"/>
      <c r="L48" s="19"/>
      <c r="M48" s="19"/>
      <c r="N48" s="19"/>
      <c r="O48" s="19"/>
      <c r="P48" s="19"/>
      <c r="R48" s="51"/>
    </row>
    <row r="49" spans="1:45" ht="15" customHeight="1">
      <c r="A49" s="136" t="s">
        <v>33</v>
      </c>
      <c r="B49" s="136"/>
      <c r="C49" s="20"/>
      <c r="D49" s="21"/>
      <c r="E49" s="21"/>
      <c r="F49" s="22"/>
      <c r="G49" s="22"/>
      <c r="H49" s="45"/>
      <c r="I49" s="46"/>
      <c r="J49" s="46"/>
      <c r="K49" s="47"/>
      <c r="L49" s="19"/>
      <c r="M49" s="19"/>
      <c r="N49" s="19"/>
      <c r="O49" s="19"/>
      <c r="P49" s="19"/>
      <c r="R49" s="51"/>
    </row>
    <row r="50" spans="1:45" ht="18">
      <c r="A50" s="20" t="s">
        <v>34</v>
      </c>
      <c r="B50" s="20"/>
      <c r="C50" s="20"/>
      <c r="D50" s="20"/>
      <c r="E50" s="20"/>
      <c r="F50" s="20"/>
      <c r="G50" s="20"/>
      <c r="H50" s="48"/>
      <c r="I50" s="49"/>
      <c r="J50" s="49"/>
      <c r="K50" s="50"/>
      <c r="L50" s="20"/>
      <c r="M50" s="20"/>
      <c r="N50" s="20"/>
      <c r="O50" s="20"/>
      <c r="P50" s="20"/>
      <c r="R50" s="51"/>
    </row>
    <row r="51" spans="1:45" ht="18">
      <c r="A51" s="51"/>
      <c r="B51" s="51"/>
      <c r="C51" s="51"/>
      <c r="D51" s="51"/>
      <c r="E51" s="51"/>
      <c r="F51" s="51"/>
      <c r="G51" s="51"/>
      <c r="H51" s="52"/>
      <c r="I51" s="53"/>
      <c r="J51" s="53"/>
      <c r="K51" s="53"/>
      <c r="L51" s="51"/>
      <c r="M51" s="51"/>
      <c r="N51" s="51"/>
      <c r="O51" s="51"/>
      <c r="P51" s="51"/>
      <c r="Q51" s="51"/>
      <c r="R51" s="51"/>
      <c r="S51" s="51"/>
      <c r="T51" s="51"/>
    </row>
    <row r="52" spans="1:45" ht="18">
      <c r="A52" s="51"/>
      <c r="B52" s="51"/>
      <c r="C52" s="51"/>
      <c r="D52" s="51"/>
      <c r="E52" s="51"/>
      <c r="F52" s="51"/>
      <c r="G52" s="51"/>
      <c r="H52" s="52"/>
      <c r="I52" s="53"/>
      <c r="J52" s="53"/>
      <c r="K52" s="53"/>
      <c r="L52" s="51"/>
      <c r="M52" s="51"/>
      <c r="N52" s="51"/>
      <c r="O52" s="51"/>
      <c r="P52" s="51"/>
      <c r="Q52" s="51"/>
      <c r="R52" s="51"/>
      <c r="S52" s="51"/>
      <c r="T52" s="51"/>
    </row>
    <row r="53" spans="1:45">
      <c r="A53" s="51"/>
      <c r="B53" s="51"/>
      <c r="C53" s="54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45" ht="15.75" thickBot="1">
      <c r="A54" s="80" t="s">
        <v>37</v>
      </c>
      <c r="B54" s="81">
        <v>2001</v>
      </c>
      <c r="C54" s="81"/>
      <c r="D54" s="81"/>
      <c r="E54" s="80">
        <v>2002</v>
      </c>
      <c r="F54" s="80"/>
      <c r="G54" s="80"/>
      <c r="H54" s="81">
        <v>2003</v>
      </c>
      <c r="I54" s="81"/>
      <c r="J54" s="81"/>
      <c r="K54" s="80">
        <v>2004</v>
      </c>
      <c r="L54" s="80"/>
      <c r="M54" s="80"/>
      <c r="N54" s="81">
        <v>2005</v>
      </c>
      <c r="O54" s="81"/>
      <c r="P54" s="81"/>
      <c r="Q54" s="80">
        <v>2006</v>
      </c>
      <c r="R54" s="80"/>
      <c r="S54" s="80"/>
      <c r="T54" s="81">
        <v>2007</v>
      </c>
      <c r="U54" s="81"/>
      <c r="V54" s="81"/>
      <c r="W54" s="80">
        <v>2008</v>
      </c>
      <c r="X54" s="80"/>
      <c r="Y54" s="80"/>
      <c r="Z54" s="81"/>
      <c r="AA54" s="81">
        <v>2009</v>
      </c>
      <c r="AB54" s="81"/>
      <c r="AC54" s="81"/>
      <c r="AD54" s="81"/>
      <c r="AE54" s="81"/>
      <c r="AF54" s="81">
        <v>2010</v>
      </c>
      <c r="AG54" s="81"/>
      <c r="AH54" s="81"/>
      <c r="AI54" s="81"/>
      <c r="AJ54" s="81"/>
      <c r="AK54" s="81"/>
      <c r="AL54" s="81">
        <v>2011</v>
      </c>
      <c r="AM54" s="81"/>
      <c r="AN54" s="81"/>
      <c r="AO54" s="81"/>
      <c r="AP54" s="81"/>
      <c r="AQ54" s="80"/>
      <c r="AR54" s="80">
        <v>2012</v>
      </c>
      <c r="AS54" s="80"/>
    </row>
    <row r="55" spans="1:45" ht="15.75" thickBot="1">
      <c r="A55" s="82"/>
      <c r="B55" s="83" t="s">
        <v>38</v>
      </c>
      <c r="C55" s="83" t="s">
        <v>39</v>
      </c>
      <c r="D55" s="83" t="s">
        <v>30</v>
      </c>
      <c r="E55" s="84" t="s">
        <v>38</v>
      </c>
      <c r="F55" s="84" t="s">
        <v>39</v>
      </c>
      <c r="G55" s="84" t="s">
        <v>30</v>
      </c>
      <c r="H55" s="83" t="s">
        <v>38</v>
      </c>
      <c r="I55" s="83" t="s">
        <v>39</v>
      </c>
      <c r="J55" s="83" t="s">
        <v>30</v>
      </c>
      <c r="K55" s="85" t="s">
        <v>38</v>
      </c>
      <c r="L55" s="85" t="s">
        <v>39</v>
      </c>
      <c r="M55" s="85" t="s">
        <v>30</v>
      </c>
      <c r="N55" s="86" t="s">
        <v>38</v>
      </c>
      <c r="O55" s="86" t="s">
        <v>39</v>
      </c>
      <c r="P55" s="86" t="s">
        <v>30</v>
      </c>
      <c r="Q55" s="85" t="s">
        <v>38</v>
      </c>
      <c r="R55" s="85" t="s">
        <v>39</v>
      </c>
      <c r="S55" s="85" t="s">
        <v>30</v>
      </c>
      <c r="T55" s="86" t="s">
        <v>38</v>
      </c>
      <c r="U55" s="86" t="s">
        <v>39</v>
      </c>
      <c r="V55" s="86" t="s">
        <v>30</v>
      </c>
      <c r="W55" s="87" t="s">
        <v>38</v>
      </c>
      <c r="X55" s="87" t="s">
        <v>39</v>
      </c>
      <c r="Y55" s="87" t="s">
        <v>30</v>
      </c>
      <c r="Z55" s="81" t="s">
        <v>38</v>
      </c>
      <c r="AA55" s="81" t="s">
        <v>39</v>
      </c>
      <c r="AB55" s="81" t="s">
        <v>30</v>
      </c>
      <c r="AC55" s="92" t="s">
        <v>40</v>
      </c>
      <c r="AD55" s="92" t="s">
        <v>41</v>
      </c>
      <c r="AE55" s="92" t="s">
        <v>30</v>
      </c>
      <c r="AF55" s="92" t="s">
        <v>42</v>
      </c>
      <c r="AG55" s="92" t="s">
        <v>43</v>
      </c>
      <c r="AH55" s="92" t="s">
        <v>30</v>
      </c>
      <c r="AI55" s="92" t="s">
        <v>44</v>
      </c>
      <c r="AJ55" s="88" t="s">
        <v>45</v>
      </c>
      <c r="AK55" s="88" t="s">
        <v>41</v>
      </c>
      <c r="AL55" s="86" t="s">
        <v>30</v>
      </c>
      <c r="AM55" s="88" t="s">
        <v>42</v>
      </c>
      <c r="AN55" s="88" t="s">
        <v>43</v>
      </c>
      <c r="AO55" s="88" t="s">
        <v>30</v>
      </c>
      <c r="AP55" s="88" t="s">
        <v>44</v>
      </c>
      <c r="AQ55" s="87" t="s">
        <v>38</v>
      </c>
      <c r="AR55" s="85" t="s">
        <v>39</v>
      </c>
      <c r="AS55" s="87" t="s">
        <v>30</v>
      </c>
    </row>
    <row r="56" spans="1:45" ht="16.5" thickBot="1">
      <c r="A56" s="89" t="s">
        <v>18</v>
      </c>
      <c r="B56" s="90">
        <v>3252729</v>
      </c>
      <c r="C56" s="91">
        <v>1477601</v>
      </c>
      <c r="D56" s="91">
        <v>4730330</v>
      </c>
      <c r="E56" s="92">
        <v>3343805</v>
      </c>
      <c r="F56" s="92">
        <v>1518974</v>
      </c>
      <c r="G56" s="92">
        <v>4862779</v>
      </c>
      <c r="H56" s="91">
        <v>3437432</v>
      </c>
      <c r="I56" s="91">
        <v>1561505</v>
      </c>
      <c r="J56" s="91">
        <v>4998937</v>
      </c>
      <c r="K56" s="92">
        <v>3523368</v>
      </c>
      <c r="L56" s="92">
        <v>1600543</v>
      </c>
      <c r="M56" s="92">
        <v>5123910</v>
      </c>
      <c r="N56" s="91">
        <v>3607929</v>
      </c>
      <c r="O56" s="91">
        <v>1638956</v>
      </c>
      <c r="P56" s="91">
        <v>5246884</v>
      </c>
      <c r="Q56" s="92">
        <v>3690911</v>
      </c>
      <c r="R56" s="92">
        <v>1676652</v>
      </c>
      <c r="S56" s="92">
        <v>5367563</v>
      </c>
      <c r="T56" s="91">
        <v>4036683</v>
      </c>
      <c r="U56" s="91">
        <v>1885678</v>
      </c>
      <c r="V56" s="91">
        <v>5922361</v>
      </c>
      <c r="W56" s="92">
        <v>4128719</v>
      </c>
      <c r="X56" s="92">
        <v>1928671</v>
      </c>
      <c r="Y56" s="92">
        <v>6057391</v>
      </c>
      <c r="Z56" s="81">
        <v>4260252</v>
      </c>
      <c r="AA56" s="81">
        <v>1987134</v>
      </c>
      <c r="AB56" s="81">
        <v>6247386</v>
      </c>
      <c r="AC56" s="92">
        <v>2220727</v>
      </c>
      <c r="AD56" s="92">
        <v>2076018</v>
      </c>
      <c r="AE56" s="92">
        <v>4296745</v>
      </c>
      <c r="AF56" s="92">
        <v>1762631</v>
      </c>
      <c r="AG56" s="92">
        <v>717770</v>
      </c>
      <c r="AH56" s="92">
        <v>2480401</v>
      </c>
      <c r="AI56" s="92">
        <v>6777146</v>
      </c>
      <c r="AJ56" s="91">
        <v>2269583</v>
      </c>
      <c r="AK56" s="91">
        <v>2121690</v>
      </c>
      <c r="AL56" s="91">
        <v>4391273</v>
      </c>
      <c r="AM56" s="91">
        <v>1819035</v>
      </c>
      <c r="AN56" s="91">
        <v>740739</v>
      </c>
      <c r="AO56" s="91">
        <v>2559774</v>
      </c>
      <c r="AP56" s="91">
        <v>6951047</v>
      </c>
      <c r="AQ56" s="92">
        <v>4556482</v>
      </c>
      <c r="AR56" s="92">
        <v>2753484</v>
      </c>
      <c r="AS56" s="92">
        <v>7309966</v>
      </c>
    </row>
    <row r="57" spans="1:45" ht="16.5" thickBot="1">
      <c r="A57" s="89" t="s">
        <v>19</v>
      </c>
      <c r="B57" s="90">
        <v>960800</v>
      </c>
      <c r="C57" s="91">
        <v>590099</v>
      </c>
      <c r="D57" s="91">
        <v>1550899</v>
      </c>
      <c r="E57" s="92">
        <v>987702</v>
      </c>
      <c r="F57" s="92">
        <v>606622</v>
      </c>
      <c r="G57" s="92">
        <v>1594324</v>
      </c>
      <c r="H57" s="91">
        <v>1015358</v>
      </c>
      <c r="I57" s="91">
        <v>623607</v>
      </c>
      <c r="J57" s="91">
        <v>1638965</v>
      </c>
      <c r="K57" s="92">
        <v>1040742</v>
      </c>
      <c r="L57" s="92">
        <v>639197</v>
      </c>
      <c r="M57" s="92">
        <v>1679939</v>
      </c>
      <c r="N57" s="91">
        <v>1065720</v>
      </c>
      <c r="O57" s="91">
        <v>654538</v>
      </c>
      <c r="P57" s="91">
        <v>1720258</v>
      </c>
      <c r="Q57" s="92">
        <v>1090231</v>
      </c>
      <c r="R57" s="92">
        <v>670247</v>
      </c>
      <c r="S57" s="92">
        <v>1760478</v>
      </c>
      <c r="T57" s="91">
        <v>934173</v>
      </c>
      <c r="U57" s="91">
        <v>628751</v>
      </c>
      <c r="V57" s="91">
        <v>1562924</v>
      </c>
      <c r="W57" s="92">
        <v>955472</v>
      </c>
      <c r="X57" s="92">
        <v>643087</v>
      </c>
      <c r="Y57" s="92">
        <v>1598559</v>
      </c>
      <c r="Z57" s="81">
        <v>970518</v>
      </c>
      <c r="AA57" s="81">
        <v>652945</v>
      </c>
      <c r="AB57" s="81">
        <v>1623463</v>
      </c>
      <c r="AC57" s="92">
        <v>562878</v>
      </c>
      <c r="AD57" s="92">
        <v>546624</v>
      </c>
      <c r="AE57" s="92">
        <v>1109502</v>
      </c>
      <c r="AF57" s="92">
        <v>503608</v>
      </c>
      <c r="AG57" s="92">
        <v>283009</v>
      </c>
      <c r="AH57" s="92">
        <v>786617</v>
      </c>
      <c r="AI57" s="92">
        <v>1896119</v>
      </c>
      <c r="AJ57" s="91">
        <v>575261</v>
      </c>
      <c r="AK57" s="91">
        <v>558650</v>
      </c>
      <c r="AL57" s="91">
        <v>1133911</v>
      </c>
      <c r="AM57" s="91">
        <v>519723</v>
      </c>
      <c r="AN57" s="91">
        <v>292065</v>
      </c>
      <c r="AO57" s="91">
        <v>811789</v>
      </c>
      <c r="AP57" s="91">
        <v>1945700</v>
      </c>
      <c r="AQ57" s="92">
        <v>1127973</v>
      </c>
      <c r="AR57" s="92">
        <v>868121</v>
      </c>
      <c r="AS57" s="92">
        <v>1996094</v>
      </c>
    </row>
    <row r="58" spans="1:45" ht="16.5" thickBot="1">
      <c r="A58" s="89" t="s">
        <v>46</v>
      </c>
      <c r="B58" s="90">
        <v>1829524</v>
      </c>
      <c r="C58" s="91">
        <v>1083403</v>
      </c>
      <c r="D58" s="91">
        <v>2912927</v>
      </c>
      <c r="E58" s="92">
        <v>1880751</v>
      </c>
      <c r="F58" s="92">
        <v>1113738</v>
      </c>
      <c r="G58" s="92">
        <v>2994489</v>
      </c>
      <c r="H58" s="91">
        <v>1933412</v>
      </c>
      <c r="I58" s="91">
        <v>1144923</v>
      </c>
      <c r="J58" s="91">
        <v>3078335</v>
      </c>
      <c r="K58" s="92">
        <v>1981747</v>
      </c>
      <c r="L58" s="92">
        <v>1173546</v>
      </c>
      <c r="M58" s="92">
        <v>3155293</v>
      </c>
      <c r="N58" s="91">
        <v>2029309</v>
      </c>
      <c r="O58" s="91">
        <v>1201711</v>
      </c>
      <c r="P58" s="91">
        <v>3231020</v>
      </c>
      <c r="Q58" s="92">
        <v>2075983</v>
      </c>
      <c r="R58" s="92">
        <v>1230552</v>
      </c>
      <c r="S58" s="92">
        <v>3306535</v>
      </c>
      <c r="T58" s="91">
        <v>1741508</v>
      </c>
      <c r="U58" s="91">
        <v>1485850</v>
      </c>
      <c r="V58" s="91">
        <v>3227358</v>
      </c>
      <c r="W58" s="92">
        <v>1781214</v>
      </c>
      <c r="X58" s="92">
        <v>1519727</v>
      </c>
      <c r="Y58" s="92">
        <v>3300942</v>
      </c>
      <c r="Z58" s="81">
        <v>1809259</v>
      </c>
      <c r="AA58" s="81">
        <v>1543024</v>
      </c>
      <c r="AB58" s="81">
        <v>3352283</v>
      </c>
      <c r="AC58" s="92">
        <v>962020</v>
      </c>
      <c r="AD58" s="92">
        <v>895330</v>
      </c>
      <c r="AE58" s="92">
        <v>1857350</v>
      </c>
      <c r="AF58" s="92">
        <v>1152458</v>
      </c>
      <c r="AG58" s="92">
        <v>616629</v>
      </c>
      <c r="AH58" s="92">
        <v>1769087</v>
      </c>
      <c r="AI58" s="92">
        <v>3626437</v>
      </c>
      <c r="AJ58" s="91">
        <v>983184</v>
      </c>
      <c r="AK58" s="91">
        <v>915027</v>
      </c>
      <c r="AL58" s="91">
        <v>1898212</v>
      </c>
      <c r="AM58" s="91">
        <v>1189337</v>
      </c>
      <c r="AN58" s="91">
        <v>636361</v>
      </c>
      <c r="AO58" s="91">
        <v>1825698</v>
      </c>
      <c r="AP58" s="91">
        <v>3723909</v>
      </c>
      <c r="AQ58" s="92">
        <v>2018226</v>
      </c>
      <c r="AR58" s="92">
        <v>1968957</v>
      </c>
      <c r="AS58" s="92">
        <v>3987183</v>
      </c>
    </row>
    <row r="59" spans="1:45" ht="16.5" thickBot="1">
      <c r="A59" s="89" t="s">
        <v>47</v>
      </c>
      <c r="B59" s="90">
        <v>719221</v>
      </c>
      <c r="C59" s="91">
        <v>202857</v>
      </c>
      <c r="D59" s="91">
        <v>922078</v>
      </c>
      <c r="E59" s="92">
        <v>739359</v>
      </c>
      <c r="F59" s="92">
        <v>208537</v>
      </c>
      <c r="G59" s="92">
        <v>947896</v>
      </c>
      <c r="H59" s="91">
        <v>760061</v>
      </c>
      <c r="I59" s="91">
        <v>214376</v>
      </c>
      <c r="J59" s="91">
        <v>974437</v>
      </c>
      <c r="K59" s="92">
        <v>779063</v>
      </c>
      <c r="L59" s="92">
        <v>219735</v>
      </c>
      <c r="M59" s="92">
        <v>998798</v>
      </c>
      <c r="N59" s="91">
        <v>797760</v>
      </c>
      <c r="O59" s="91">
        <v>225009</v>
      </c>
      <c r="P59" s="91">
        <v>1022769</v>
      </c>
      <c r="Q59" s="92">
        <v>816109</v>
      </c>
      <c r="R59" s="92">
        <v>230409</v>
      </c>
      <c r="S59" s="92">
        <v>1046518</v>
      </c>
      <c r="T59" s="91">
        <v>881027</v>
      </c>
      <c r="U59" s="91">
        <v>186054</v>
      </c>
      <c r="V59" s="91">
        <v>1067081</v>
      </c>
      <c r="W59" s="92">
        <v>901114</v>
      </c>
      <c r="X59" s="92">
        <v>190296</v>
      </c>
      <c r="Y59" s="92">
        <v>1091410</v>
      </c>
      <c r="Z59" s="81">
        <v>915306</v>
      </c>
      <c r="AA59" s="81">
        <v>193212</v>
      </c>
      <c r="AB59" s="81">
        <v>1108518</v>
      </c>
      <c r="AC59" s="92">
        <v>446943</v>
      </c>
      <c r="AD59" s="92">
        <v>463091</v>
      </c>
      <c r="AE59" s="92">
        <v>910034</v>
      </c>
      <c r="AF59" s="92">
        <v>144633</v>
      </c>
      <c r="AG59" s="92">
        <v>65359</v>
      </c>
      <c r="AH59" s="92">
        <v>209992</v>
      </c>
      <c r="AI59" s="92">
        <v>1120026</v>
      </c>
      <c r="AJ59" s="91">
        <v>456776</v>
      </c>
      <c r="AK59" s="91">
        <v>473279</v>
      </c>
      <c r="AL59" s="91">
        <v>930055</v>
      </c>
      <c r="AM59" s="91">
        <v>149261</v>
      </c>
      <c r="AN59" s="91">
        <v>67450</v>
      </c>
      <c r="AO59" s="91">
        <v>216712</v>
      </c>
      <c r="AP59" s="91">
        <v>1146766</v>
      </c>
      <c r="AQ59" s="92">
        <v>965045</v>
      </c>
      <c r="AR59" s="92">
        <v>233111</v>
      </c>
      <c r="AS59" s="92">
        <v>1198156</v>
      </c>
    </row>
    <row r="60" spans="1:45" ht="16.5" thickBot="1">
      <c r="A60" s="89" t="s">
        <v>48</v>
      </c>
      <c r="B60" s="90">
        <v>1061091</v>
      </c>
      <c r="C60" s="91">
        <v>317779</v>
      </c>
      <c r="D60" s="91">
        <v>1378870</v>
      </c>
      <c r="E60" s="92">
        <v>1090802</v>
      </c>
      <c r="F60" s="92">
        <v>326677</v>
      </c>
      <c r="G60" s="92">
        <v>1417478</v>
      </c>
      <c r="H60" s="91">
        <v>1121344</v>
      </c>
      <c r="I60" s="91">
        <v>335824</v>
      </c>
      <c r="J60" s="91">
        <v>1457168</v>
      </c>
      <c r="K60" s="92">
        <v>1149378</v>
      </c>
      <c r="L60" s="92">
        <v>344219</v>
      </c>
      <c r="M60" s="92">
        <v>1493597</v>
      </c>
      <c r="N60" s="91">
        <v>1176963</v>
      </c>
      <c r="O60" s="91">
        <v>352481</v>
      </c>
      <c r="P60" s="91">
        <v>1529443</v>
      </c>
      <c r="Q60" s="92">
        <v>1204033</v>
      </c>
      <c r="R60" s="92">
        <v>360940</v>
      </c>
      <c r="S60" s="92">
        <v>1564973</v>
      </c>
      <c r="T60" s="91">
        <v>1227518</v>
      </c>
      <c r="U60" s="91">
        <v>404740</v>
      </c>
      <c r="V60" s="91">
        <v>1632258</v>
      </c>
      <c r="W60" s="92">
        <v>1255505</v>
      </c>
      <c r="X60" s="92">
        <v>413968</v>
      </c>
      <c r="Y60" s="92">
        <v>1669473</v>
      </c>
      <c r="Z60" s="81">
        <v>1288964</v>
      </c>
      <c r="AA60" s="81">
        <v>430530</v>
      </c>
      <c r="AB60" s="81">
        <v>1719494</v>
      </c>
      <c r="AC60" s="92">
        <v>635046</v>
      </c>
      <c r="AD60" s="92">
        <v>627466</v>
      </c>
      <c r="AE60" s="92">
        <v>1262512</v>
      </c>
      <c r="AF60" s="92">
        <v>350488</v>
      </c>
      <c r="AG60" s="92">
        <v>164933</v>
      </c>
      <c r="AH60" s="92">
        <v>515421</v>
      </c>
      <c r="AI60" s="92">
        <v>1777933</v>
      </c>
      <c r="AJ60" s="91">
        <v>649017</v>
      </c>
      <c r="AK60" s="91">
        <v>641270</v>
      </c>
      <c r="AL60" s="91">
        <v>1290287</v>
      </c>
      <c r="AM60" s="91">
        <v>361704</v>
      </c>
      <c r="AN60" s="91">
        <v>170211</v>
      </c>
      <c r="AO60" s="91">
        <v>531914</v>
      </c>
      <c r="AP60" s="91">
        <v>1822202</v>
      </c>
      <c r="AQ60" s="92">
        <v>1338831</v>
      </c>
      <c r="AR60" s="92">
        <v>572167</v>
      </c>
      <c r="AS60" s="92">
        <v>1910998</v>
      </c>
    </row>
    <row r="61" spans="1:45" ht="16.5" thickBot="1">
      <c r="A61" s="89" t="s">
        <v>49</v>
      </c>
      <c r="B61" s="90">
        <v>790931</v>
      </c>
      <c r="C61" s="91">
        <v>188927</v>
      </c>
      <c r="D61" s="91">
        <v>979858</v>
      </c>
      <c r="E61" s="92">
        <v>813077</v>
      </c>
      <c r="F61" s="92">
        <v>194217</v>
      </c>
      <c r="G61" s="92">
        <v>1007294</v>
      </c>
      <c r="H61" s="91">
        <v>835843</v>
      </c>
      <c r="I61" s="91">
        <v>199655</v>
      </c>
      <c r="J61" s="91">
        <v>1035498</v>
      </c>
      <c r="K61" s="92">
        <v>856739</v>
      </c>
      <c r="L61" s="92">
        <v>204646</v>
      </c>
      <c r="M61" s="92">
        <v>1061386</v>
      </c>
      <c r="N61" s="91">
        <v>877301</v>
      </c>
      <c r="O61" s="91">
        <v>209558</v>
      </c>
      <c r="P61" s="91">
        <v>1086859</v>
      </c>
      <c r="Q61" s="92">
        <v>897479</v>
      </c>
      <c r="R61" s="92">
        <v>214587</v>
      </c>
      <c r="S61" s="92">
        <v>1112066</v>
      </c>
      <c r="T61" s="91">
        <v>871544</v>
      </c>
      <c r="U61" s="91">
        <v>214498</v>
      </c>
      <c r="V61" s="91">
        <v>1086042</v>
      </c>
      <c r="W61" s="92">
        <v>891415</v>
      </c>
      <c r="X61" s="92">
        <v>219389</v>
      </c>
      <c r="Y61" s="92">
        <v>1110804</v>
      </c>
      <c r="Z61" s="81">
        <v>911662</v>
      </c>
      <c r="AA61" s="81">
        <v>224082</v>
      </c>
      <c r="AB61" s="81">
        <v>1135744</v>
      </c>
      <c r="AC61" s="92">
        <v>470490</v>
      </c>
      <c r="AD61" s="92">
        <v>458001</v>
      </c>
      <c r="AE61" s="92">
        <v>928491</v>
      </c>
      <c r="AF61" s="92">
        <v>223403</v>
      </c>
      <c r="AG61" s="92">
        <v>63964</v>
      </c>
      <c r="AH61" s="92">
        <v>287367</v>
      </c>
      <c r="AI61" s="92">
        <v>1215858</v>
      </c>
      <c r="AJ61" s="91">
        <v>480841</v>
      </c>
      <c r="AK61" s="91">
        <v>468077</v>
      </c>
      <c r="AL61" s="91">
        <v>948918</v>
      </c>
      <c r="AM61" s="91">
        <v>230552</v>
      </c>
      <c r="AN61" s="91">
        <v>66011</v>
      </c>
      <c r="AO61" s="91">
        <v>296563</v>
      </c>
      <c r="AP61" s="91">
        <v>1245481</v>
      </c>
      <c r="AQ61" s="92">
        <v>984618</v>
      </c>
      <c r="AR61" s="92">
        <v>319005</v>
      </c>
      <c r="AS61" s="92">
        <v>1303623</v>
      </c>
    </row>
    <row r="62" spans="1:45" ht="16.5" thickBot="1">
      <c r="A62" s="89" t="s">
        <v>50</v>
      </c>
      <c r="B62" s="90">
        <v>1370116</v>
      </c>
      <c r="C62" s="91">
        <v>432657</v>
      </c>
      <c r="D62" s="91">
        <v>1802773</v>
      </c>
      <c r="E62" s="92">
        <v>1408479</v>
      </c>
      <c r="F62" s="92">
        <v>444771</v>
      </c>
      <c r="G62" s="92">
        <v>1853251</v>
      </c>
      <c r="H62" s="91">
        <v>1447917</v>
      </c>
      <c r="I62" s="91">
        <v>457225</v>
      </c>
      <c r="J62" s="91">
        <v>1905142</v>
      </c>
      <c r="K62" s="92">
        <v>1484115</v>
      </c>
      <c r="L62" s="92">
        <v>468656</v>
      </c>
      <c r="M62" s="92">
        <v>1952770</v>
      </c>
      <c r="N62" s="91">
        <v>1519733</v>
      </c>
      <c r="O62" s="91">
        <v>479903</v>
      </c>
      <c r="P62" s="91">
        <v>1999637</v>
      </c>
      <c r="Q62" s="92">
        <v>1554687</v>
      </c>
      <c r="R62" s="92">
        <v>491421</v>
      </c>
      <c r="S62" s="92">
        <v>2046108</v>
      </c>
      <c r="T62" s="91">
        <v>1592387</v>
      </c>
      <c r="U62" s="91">
        <v>647950</v>
      </c>
      <c r="V62" s="91">
        <v>2240337</v>
      </c>
      <c r="W62" s="92">
        <v>1628693</v>
      </c>
      <c r="X62" s="92">
        <v>662723</v>
      </c>
      <c r="Y62" s="92">
        <v>2291417</v>
      </c>
      <c r="Z62" s="81">
        <v>1666498</v>
      </c>
      <c r="AA62" s="81">
        <v>664284</v>
      </c>
      <c r="AB62" s="81">
        <v>2330782</v>
      </c>
      <c r="AC62" s="92">
        <v>863752</v>
      </c>
      <c r="AD62" s="92">
        <v>776440</v>
      </c>
      <c r="AE62" s="92">
        <v>1640192</v>
      </c>
      <c r="AF62" s="92">
        <v>709619</v>
      </c>
      <c r="AG62" s="92">
        <v>226585</v>
      </c>
      <c r="AH62" s="92">
        <v>936204</v>
      </c>
      <c r="AI62" s="92">
        <v>2576396</v>
      </c>
      <c r="AJ62" s="91">
        <v>882755</v>
      </c>
      <c r="AK62" s="91">
        <v>793522</v>
      </c>
      <c r="AL62" s="91">
        <v>1676276</v>
      </c>
      <c r="AM62" s="91">
        <v>732327</v>
      </c>
      <c r="AN62" s="91">
        <v>233836</v>
      </c>
      <c r="AO62" s="91">
        <v>966163</v>
      </c>
      <c r="AP62" s="91">
        <v>2642439</v>
      </c>
      <c r="AQ62" s="92">
        <v>1798833</v>
      </c>
      <c r="AR62" s="92">
        <v>1061678</v>
      </c>
      <c r="AS62" s="92">
        <v>2860511</v>
      </c>
    </row>
    <row r="63" spans="1:45" ht="16.5" thickBot="1">
      <c r="A63" s="89" t="s">
        <v>51</v>
      </c>
      <c r="B63" s="90">
        <v>706546</v>
      </c>
      <c r="C63" s="91">
        <v>222775</v>
      </c>
      <c r="D63" s="91">
        <v>929321</v>
      </c>
      <c r="E63" s="92">
        <v>726329</v>
      </c>
      <c r="F63" s="92">
        <v>229013</v>
      </c>
      <c r="G63" s="92">
        <v>955342</v>
      </c>
      <c r="H63" s="91">
        <v>746667</v>
      </c>
      <c r="I63" s="91">
        <v>235425</v>
      </c>
      <c r="J63" s="91">
        <v>982092</v>
      </c>
      <c r="K63" s="92">
        <v>765333</v>
      </c>
      <c r="L63" s="92">
        <v>241311</v>
      </c>
      <c r="M63" s="92">
        <v>1006644</v>
      </c>
      <c r="N63" s="91">
        <v>783701</v>
      </c>
      <c r="O63" s="91">
        <v>247102</v>
      </c>
      <c r="P63" s="91">
        <v>1030803</v>
      </c>
      <c r="Q63" s="92">
        <v>801726</v>
      </c>
      <c r="R63" s="92">
        <v>253033</v>
      </c>
      <c r="S63" s="92">
        <v>1054759</v>
      </c>
      <c r="T63" s="91">
        <v>827663</v>
      </c>
      <c r="U63" s="91">
        <v>138599</v>
      </c>
      <c r="V63" s="91">
        <v>966262</v>
      </c>
      <c r="W63" s="92">
        <v>846534</v>
      </c>
      <c r="X63" s="92">
        <v>141759</v>
      </c>
      <c r="Y63" s="92">
        <v>988293</v>
      </c>
      <c r="Z63" s="81">
        <v>866183</v>
      </c>
      <c r="AA63" s="81">
        <v>142093</v>
      </c>
      <c r="AB63" s="81">
        <v>1008276</v>
      </c>
      <c r="AC63" s="92">
        <v>440864</v>
      </c>
      <c r="AD63" s="92">
        <v>429713</v>
      </c>
      <c r="AE63" s="92">
        <v>870577</v>
      </c>
      <c r="AF63" s="92">
        <v>150522</v>
      </c>
      <c r="AG63" s="92">
        <v>42013</v>
      </c>
      <c r="AH63" s="92">
        <v>192535</v>
      </c>
      <c r="AI63" s="92">
        <v>1063112</v>
      </c>
      <c r="AJ63" s="91">
        <v>450563</v>
      </c>
      <c r="AK63" s="91">
        <v>439167</v>
      </c>
      <c r="AL63" s="91">
        <v>889730</v>
      </c>
      <c r="AM63" s="91">
        <v>155339</v>
      </c>
      <c r="AN63" s="91">
        <v>43357</v>
      </c>
      <c r="AO63" s="91">
        <v>198696</v>
      </c>
      <c r="AP63" s="91">
        <v>1088426</v>
      </c>
      <c r="AQ63" s="92">
        <v>923203</v>
      </c>
      <c r="AR63" s="92">
        <v>213732</v>
      </c>
      <c r="AS63" s="92">
        <v>1136935</v>
      </c>
    </row>
    <row r="64" spans="1:45" ht="16.5" thickBot="1">
      <c r="A64" s="89" t="s">
        <v>52</v>
      </c>
      <c r="B64" s="90">
        <v>210382</v>
      </c>
      <c r="C64" s="91">
        <v>66437</v>
      </c>
      <c r="D64" s="91">
        <v>276819</v>
      </c>
      <c r="E64" s="92">
        <v>216273</v>
      </c>
      <c r="F64" s="92">
        <v>68297</v>
      </c>
      <c r="G64" s="92">
        <v>284570</v>
      </c>
      <c r="H64" s="91">
        <v>222328</v>
      </c>
      <c r="I64" s="91">
        <v>70210</v>
      </c>
      <c r="J64" s="91">
        <v>292538</v>
      </c>
      <c r="K64" s="92">
        <v>227887</v>
      </c>
      <c r="L64" s="92">
        <v>71965</v>
      </c>
      <c r="M64" s="92">
        <v>299851</v>
      </c>
      <c r="N64" s="91">
        <v>233356</v>
      </c>
      <c r="O64" s="91">
        <v>73692</v>
      </c>
      <c r="P64" s="91">
        <v>307048</v>
      </c>
      <c r="Q64" s="92">
        <v>238723</v>
      </c>
      <c r="R64" s="92">
        <v>75461</v>
      </c>
      <c r="S64" s="92">
        <v>314184</v>
      </c>
      <c r="T64" s="91">
        <v>307280</v>
      </c>
      <c r="U64" s="91">
        <v>52910</v>
      </c>
      <c r="V64" s="91">
        <v>360190</v>
      </c>
      <c r="W64" s="92">
        <v>314286</v>
      </c>
      <c r="X64" s="92">
        <v>54116</v>
      </c>
      <c r="Y64" s="92">
        <v>368402</v>
      </c>
      <c r="Z64" s="81">
        <v>321582</v>
      </c>
      <c r="AA64" s="81">
        <v>54244</v>
      </c>
      <c r="AB64" s="81">
        <v>375826</v>
      </c>
      <c r="AC64" s="92">
        <v>194282</v>
      </c>
      <c r="AD64" s="92">
        <v>186064</v>
      </c>
      <c r="AE64" s="92">
        <v>380346</v>
      </c>
      <c r="AF64" s="92">
        <v>64630</v>
      </c>
      <c r="AG64" s="92">
        <v>21296</v>
      </c>
      <c r="AH64" s="92">
        <v>85926</v>
      </c>
      <c r="AI64" s="92">
        <v>466272</v>
      </c>
      <c r="AJ64" s="91">
        <v>198556</v>
      </c>
      <c r="AK64" s="91">
        <v>190157</v>
      </c>
      <c r="AL64" s="91">
        <v>388714</v>
      </c>
      <c r="AM64" s="91">
        <v>66698</v>
      </c>
      <c r="AN64" s="91">
        <v>21977</v>
      </c>
      <c r="AO64" s="91">
        <v>88676</v>
      </c>
      <c r="AP64" s="91">
        <v>477389</v>
      </c>
      <c r="AQ64" s="92">
        <v>343847</v>
      </c>
      <c r="AR64" s="92">
        <v>72985</v>
      </c>
      <c r="AS64" s="92">
        <v>416832</v>
      </c>
    </row>
    <row r="65" spans="1:45" ht="16.5" thickBot="1">
      <c r="A65" s="89" t="s">
        <v>22</v>
      </c>
      <c r="B65" s="90">
        <v>1166647</v>
      </c>
      <c r="C65" s="91">
        <v>184105</v>
      </c>
      <c r="D65" s="91">
        <v>1350752</v>
      </c>
      <c r="E65" s="92">
        <v>1199313</v>
      </c>
      <c r="F65" s="92">
        <v>189260</v>
      </c>
      <c r="G65" s="92">
        <v>1388573</v>
      </c>
      <c r="H65" s="91">
        <v>1232894</v>
      </c>
      <c r="I65" s="91">
        <v>194559</v>
      </c>
      <c r="J65" s="91">
        <v>1427453</v>
      </c>
      <c r="K65" s="92">
        <v>1263716</v>
      </c>
      <c r="L65" s="92">
        <v>199423</v>
      </c>
      <c r="M65" s="92">
        <v>1463139</v>
      </c>
      <c r="N65" s="91">
        <v>1294045</v>
      </c>
      <c r="O65" s="91">
        <v>204209</v>
      </c>
      <c r="P65" s="91">
        <v>1498255</v>
      </c>
      <c r="Q65" s="92">
        <v>1323808</v>
      </c>
      <c r="R65" s="92">
        <v>209110</v>
      </c>
      <c r="S65" s="92">
        <v>1532919</v>
      </c>
      <c r="T65" s="91">
        <v>1344849</v>
      </c>
      <c r="U65" s="91">
        <v>241938</v>
      </c>
      <c r="V65" s="91">
        <v>1586787</v>
      </c>
      <c r="W65" s="92">
        <v>1375512</v>
      </c>
      <c r="X65" s="92">
        <v>247454</v>
      </c>
      <c r="Y65" s="92">
        <v>1622966</v>
      </c>
      <c r="Z65" s="81">
        <v>1286548</v>
      </c>
      <c r="AA65" s="81">
        <v>237332</v>
      </c>
      <c r="AB65" s="81">
        <v>1523880</v>
      </c>
      <c r="AC65" s="92">
        <v>708164</v>
      </c>
      <c r="AD65" s="92">
        <v>708810</v>
      </c>
      <c r="AE65" s="92">
        <v>1416974</v>
      </c>
      <c r="AF65" s="92">
        <v>223844</v>
      </c>
      <c r="AG65" s="92">
        <v>67228</v>
      </c>
      <c r="AH65" s="92">
        <v>291072</v>
      </c>
      <c r="AI65" s="92">
        <v>1708046</v>
      </c>
      <c r="AJ65" s="91">
        <v>723744</v>
      </c>
      <c r="AK65" s="91">
        <v>724404</v>
      </c>
      <c r="AL65" s="91">
        <v>1448147</v>
      </c>
      <c r="AM65" s="91">
        <v>231007</v>
      </c>
      <c r="AN65" s="91">
        <v>69379</v>
      </c>
      <c r="AO65" s="91">
        <v>300386</v>
      </c>
      <c r="AP65" s="91">
        <v>1748534</v>
      </c>
      <c r="AQ65" s="92">
        <v>1502630</v>
      </c>
      <c r="AR65" s="92">
        <v>333118</v>
      </c>
      <c r="AS65" s="92">
        <v>1835748</v>
      </c>
    </row>
    <row r="66" spans="1:45" ht="16.5" thickBot="1">
      <c r="A66" s="89" t="s">
        <v>53</v>
      </c>
      <c r="B66" s="90">
        <v>262624</v>
      </c>
      <c r="C66" s="91">
        <v>24088</v>
      </c>
      <c r="D66" s="91">
        <v>286712</v>
      </c>
      <c r="E66" s="92">
        <v>269977</v>
      </c>
      <c r="F66" s="92">
        <v>24762</v>
      </c>
      <c r="G66" s="92">
        <v>294740</v>
      </c>
      <c r="H66" s="91">
        <v>277537</v>
      </c>
      <c r="I66" s="91">
        <v>25456</v>
      </c>
      <c r="J66" s="91">
        <v>302993</v>
      </c>
      <c r="K66" s="92">
        <v>284475</v>
      </c>
      <c r="L66" s="92">
        <v>26092</v>
      </c>
      <c r="M66" s="92">
        <v>310567</v>
      </c>
      <c r="N66" s="91">
        <v>291303</v>
      </c>
      <c r="O66" s="91">
        <v>26718</v>
      </c>
      <c r="P66" s="91">
        <v>318021</v>
      </c>
      <c r="Q66" s="92">
        <v>298003</v>
      </c>
      <c r="R66" s="92">
        <v>27360</v>
      </c>
      <c r="S66" s="92">
        <v>325362</v>
      </c>
      <c r="T66" s="91">
        <v>170048</v>
      </c>
      <c r="U66" s="91">
        <v>29565</v>
      </c>
      <c r="V66" s="91">
        <v>199613</v>
      </c>
      <c r="W66" s="92">
        <v>173925</v>
      </c>
      <c r="X66" s="92">
        <v>30239</v>
      </c>
      <c r="Y66" s="92">
        <v>204164</v>
      </c>
      <c r="Z66" s="81">
        <v>288997</v>
      </c>
      <c r="AA66" s="81">
        <v>45680</v>
      </c>
      <c r="AB66" s="81">
        <v>334677</v>
      </c>
      <c r="AC66" s="92">
        <v>82065</v>
      </c>
      <c r="AD66" s="92">
        <v>91808</v>
      </c>
      <c r="AE66" s="92">
        <v>173873</v>
      </c>
      <c r="AF66" s="92">
        <v>24211</v>
      </c>
      <c r="AG66" s="92">
        <v>7262</v>
      </c>
      <c r="AH66" s="92">
        <v>31473</v>
      </c>
      <c r="AI66" s="92">
        <v>205346</v>
      </c>
      <c r="AJ66" s="91">
        <v>83870</v>
      </c>
      <c r="AK66" s="91">
        <v>93828</v>
      </c>
      <c r="AL66" s="91">
        <v>177698</v>
      </c>
      <c r="AM66" s="91">
        <v>24986</v>
      </c>
      <c r="AN66" s="91">
        <v>7494</v>
      </c>
      <c r="AO66" s="91">
        <v>32480</v>
      </c>
      <c r="AP66" s="91">
        <v>210178</v>
      </c>
      <c r="AQ66" s="92">
        <v>184384</v>
      </c>
      <c r="AR66" s="92">
        <v>24938</v>
      </c>
      <c r="AS66" s="92">
        <v>209322</v>
      </c>
    </row>
    <row r="67" spans="1:45" ht="16.5" thickBot="1">
      <c r="A67" s="89" t="s">
        <v>23</v>
      </c>
      <c r="B67" s="90">
        <v>507881</v>
      </c>
      <c r="C67" s="91">
        <v>85825</v>
      </c>
      <c r="D67" s="91">
        <v>593706</v>
      </c>
      <c r="E67" s="92">
        <v>522102</v>
      </c>
      <c r="F67" s="92">
        <v>88228</v>
      </c>
      <c r="G67" s="92">
        <v>610330</v>
      </c>
      <c r="H67" s="91">
        <v>536721</v>
      </c>
      <c r="I67" s="91">
        <v>90698</v>
      </c>
      <c r="J67" s="91">
        <v>627419</v>
      </c>
      <c r="K67" s="92">
        <v>550139</v>
      </c>
      <c r="L67" s="92">
        <v>92966</v>
      </c>
      <c r="M67" s="92">
        <v>643104</v>
      </c>
      <c r="N67" s="91">
        <v>563342</v>
      </c>
      <c r="O67" s="91">
        <v>95197</v>
      </c>
      <c r="P67" s="91">
        <v>658539</v>
      </c>
      <c r="Q67" s="92">
        <v>576299</v>
      </c>
      <c r="R67" s="92">
        <v>97482</v>
      </c>
      <c r="S67" s="92">
        <v>673781</v>
      </c>
      <c r="T67" s="91">
        <v>652357</v>
      </c>
      <c r="U67" s="91">
        <v>99277</v>
      </c>
      <c r="V67" s="91">
        <v>751634</v>
      </c>
      <c r="W67" s="92">
        <v>667231</v>
      </c>
      <c r="X67" s="92">
        <v>101541</v>
      </c>
      <c r="Y67" s="92">
        <v>768771</v>
      </c>
      <c r="Z67" s="81">
        <v>694316</v>
      </c>
      <c r="AA67" s="81">
        <v>100294</v>
      </c>
      <c r="AB67" s="81">
        <v>794610</v>
      </c>
      <c r="AC67" s="92">
        <v>339450</v>
      </c>
      <c r="AD67" s="92">
        <v>321703</v>
      </c>
      <c r="AE67" s="92">
        <v>661153</v>
      </c>
      <c r="AF67" s="92">
        <v>99091</v>
      </c>
      <c r="AG67" s="92">
        <v>31291</v>
      </c>
      <c r="AH67" s="92">
        <v>130382</v>
      </c>
      <c r="AI67" s="92">
        <v>791535</v>
      </c>
      <c r="AJ67" s="91">
        <v>346918</v>
      </c>
      <c r="AK67" s="91">
        <v>328780</v>
      </c>
      <c r="AL67" s="91">
        <v>675698</v>
      </c>
      <c r="AM67" s="91">
        <v>102262</v>
      </c>
      <c r="AN67" s="91">
        <v>32292</v>
      </c>
      <c r="AO67" s="91">
        <v>134554</v>
      </c>
      <c r="AP67" s="91">
        <v>810253</v>
      </c>
      <c r="AQ67" s="92">
        <v>701120</v>
      </c>
      <c r="AR67" s="92">
        <v>144737</v>
      </c>
      <c r="AS67" s="92">
        <v>845857</v>
      </c>
    </row>
    <row r="68" spans="1:45" ht="16.5" thickBot="1">
      <c r="A68" s="89" t="s">
        <v>24</v>
      </c>
      <c r="B68" s="90">
        <v>449683</v>
      </c>
      <c r="C68" s="91">
        <v>70301</v>
      </c>
      <c r="D68" s="91">
        <v>519984</v>
      </c>
      <c r="E68" s="92">
        <v>462274</v>
      </c>
      <c r="F68" s="92">
        <v>72269</v>
      </c>
      <c r="G68" s="92">
        <v>534544</v>
      </c>
      <c r="H68" s="91">
        <v>475218</v>
      </c>
      <c r="I68" s="91">
        <v>74293</v>
      </c>
      <c r="J68" s="91">
        <v>549511</v>
      </c>
      <c r="K68" s="92">
        <v>487098</v>
      </c>
      <c r="L68" s="92">
        <v>76150</v>
      </c>
      <c r="M68" s="92">
        <v>563249</v>
      </c>
      <c r="N68" s="91">
        <v>498789</v>
      </c>
      <c r="O68" s="91">
        <v>77978</v>
      </c>
      <c r="P68" s="91">
        <v>576767</v>
      </c>
      <c r="Q68" s="92">
        <v>510261</v>
      </c>
      <c r="R68" s="92">
        <v>79849</v>
      </c>
      <c r="S68" s="92">
        <v>590110</v>
      </c>
      <c r="T68" s="91">
        <v>481243</v>
      </c>
      <c r="U68" s="91">
        <v>76842</v>
      </c>
      <c r="V68" s="91">
        <v>558085</v>
      </c>
      <c r="W68" s="92">
        <v>492215</v>
      </c>
      <c r="X68" s="92">
        <v>78594</v>
      </c>
      <c r="Y68" s="92">
        <v>570809</v>
      </c>
      <c r="Z68" s="81">
        <v>502773</v>
      </c>
      <c r="AA68" s="81">
        <v>77664</v>
      </c>
      <c r="AB68" s="81">
        <v>580437</v>
      </c>
      <c r="AC68" s="92">
        <v>242305</v>
      </c>
      <c r="AD68" s="92">
        <v>244899</v>
      </c>
      <c r="AE68" s="92">
        <v>487204</v>
      </c>
      <c r="AF68" s="92">
        <v>84161</v>
      </c>
      <c r="AG68" s="92">
        <v>25779</v>
      </c>
      <c r="AH68" s="92">
        <v>109940</v>
      </c>
      <c r="AI68" s="92">
        <v>597144</v>
      </c>
      <c r="AJ68" s="91">
        <v>247636</v>
      </c>
      <c r="AK68" s="91">
        <v>250287</v>
      </c>
      <c r="AL68" s="91">
        <v>497922</v>
      </c>
      <c r="AM68" s="91">
        <v>86854</v>
      </c>
      <c r="AN68" s="91">
        <v>26604</v>
      </c>
      <c r="AO68" s="91">
        <v>113458</v>
      </c>
      <c r="AP68" s="91">
        <v>611381</v>
      </c>
      <c r="AQ68" s="92">
        <v>516655</v>
      </c>
      <c r="AR68" s="92">
        <v>122044</v>
      </c>
      <c r="AS68" s="92">
        <v>638699</v>
      </c>
    </row>
    <row r="69" spans="1:45" ht="16.5" thickBot="1">
      <c r="A69" s="89" t="s">
        <v>54</v>
      </c>
      <c r="B69" s="90">
        <v>221953</v>
      </c>
      <c r="C69" s="91">
        <v>27591</v>
      </c>
      <c r="D69" s="91">
        <v>249544</v>
      </c>
      <c r="E69" s="92">
        <v>228168</v>
      </c>
      <c r="F69" s="92">
        <v>28364</v>
      </c>
      <c r="G69" s="92">
        <v>256531</v>
      </c>
      <c r="H69" s="91">
        <v>234556</v>
      </c>
      <c r="I69" s="91">
        <v>29158</v>
      </c>
      <c r="J69" s="91">
        <v>263714</v>
      </c>
      <c r="K69" s="92">
        <v>240420</v>
      </c>
      <c r="L69" s="92">
        <v>29887</v>
      </c>
      <c r="M69" s="92">
        <v>270307</v>
      </c>
      <c r="N69" s="91">
        <v>246190</v>
      </c>
      <c r="O69" s="91">
        <v>30604</v>
      </c>
      <c r="P69" s="91">
        <v>276794</v>
      </c>
      <c r="Q69" s="92">
        <v>251853</v>
      </c>
      <c r="R69" s="92">
        <v>31338</v>
      </c>
      <c r="S69" s="92">
        <v>283191</v>
      </c>
      <c r="T69" s="91">
        <v>257361</v>
      </c>
      <c r="U69" s="91">
        <v>38050</v>
      </c>
      <c r="V69" s="91">
        <v>295411</v>
      </c>
      <c r="W69" s="92">
        <v>263229</v>
      </c>
      <c r="X69" s="92">
        <v>38918</v>
      </c>
      <c r="Y69" s="92">
        <v>302146</v>
      </c>
      <c r="Z69" s="81">
        <v>270442</v>
      </c>
      <c r="AA69" s="81">
        <v>36594</v>
      </c>
      <c r="AB69" s="81">
        <v>307036</v>
      </c>
      <c r="AC69" s="92">
        <v>134622</v>
      </c>
      <c r="AD69" s="92">
        <v>133555</v>
      </c>
      <c r="AE69" s="92">
        <v>268177</v>
      </c>
      <c r="AF69" s="92">
        <v>39550</v>
      </c>
      <c r="AG69" s="92">
        <v>12797</v>
      </c>
      <c r="AH69" s="92">
        <v>52347</v>
      </c>
      <c r="AI69" s="92">
        <v>320524</v>
      </c>
      <c r="AJ69" s="91">
        <v>137584</v>
      </c>
      <c r="AK69" s="91">
        <v>136493</v>
      </c>
      <c r="AL69" s="91">
        <v>274077</v>
      </c>
      <c r="AM69" s="91">
        <v>40816</v>
      </c>
      <c r="AN69" s="91">
        <v>13207</v>
      </c>
      <c r="AO69" s="91">
        <v>54022</v>
      </c>
      <c r="AP69" s="91">
        <v>328099</v>
      </c>
      <c r="AQ69" s="92">
        <v>284388</v>
      </c>
      <c r="AR69" s="92">
        <v>58110</v>
      </c>
      <c r="AS69" s="92">
        <v>342498</v>
      </c>
    </row>
    <row r="70" spans="1:45" ht="16.5" thickBot="1">
      <c r="A70" s="89" t="s">
        <v>26</v>
      </c>
      <c r="B70" s="90">
        <v>982457</v>
      </c>
      <c r="C70" s="91">
        <v>100565</v>
      </c>
      <c r="D70" s="91">
        <v>1083022</v>
      </c>
      <c r="E70" s="92">
        <v>1009966</v>
      </c>
      <c r="F70" s="92">
        <v>103381</v>
      </c>
      <c r="G70" s="92">
        <v>1113347</v>
      </c>
      <c r="H70" s="91">
        <v>1038245</v>
      </c>
      <c r="I70" s="91">
        <v>106275</v>
      </c>
      <c r="J70" s="91">
        <v>1144520</v>
      </c>
      <c r="K70" s="92">
        <v>1064201</v>
      </c>
      <c r="L70" s="92">
        <v>108932</v>
      </c>
      <c r="M70" s="92">
        <v>1173133</v>
      </c>
      <c r="N70" s="91">
        <v>1089742</v>
      </c>
      <c r="O70" s="91">
        <v>111547</v>
      </c>
      <c r="P70" s="91">
        <v>1201289</v>
      </c>
      <c r="Q70" s="92">
        <v>1114806</v>
      </c>
      <c r="R70" s="92">
        <v>114224</v>
      </c>
      <c r="S70" s="92">
        <v>1229030</v>
      </c>
      <c r="T70" s="91">
        <v>1078073</v>
      </c>
      <c r="U70" s="91">
        <v>212159</v>
      </c>
      <c r="V70" s="91">
        <v>1290232</v>
      </c>
      <c r="W70" s="92">
        <v>1102653</v>
      </c>
      <c r="X70" s="92">
        <v>216996</v>
      </c>
      <c r="Y70" s="92">
        <v>1319649</v>
      </c>
      <c r="Z70" s="81">
        <v>1139221</v>
      </c>
      <c r="AA70" s="81">
        <v>226535</v>
      </c>
      <c r="AB70" s="81">
        <v>1365756</v>
      </c>
      <c r="AC70" s="92">
        <v>559898</v>
      </c>
      <c r="AD70" s="92">
        <v>545197</v>
      </c>
      <c r="AE70" s="92">
        <v>1105095</v>
      </c>
      <c r="AF70" s="92">
        <v>176990</v>
      </c>
      <c r="AG70" s="92">
        <v>83025</v>
      </c>
      <c r="AH70" s="92">
        <v>260015</v>
      </c>
      <c r="AI70" s="92">
        <v>1365110</v>
      </c>
      <c r="AJ70" s="91">
        <v>572216</v>
      </c>
      <c r="AK70" s="91">
        <v>557191</v>
      </c>
      <c r="AL70" s="91">
        <v>1129407</v>
      </c>
      <c r="AM70" s="91">
        <v>182654</v>
      </c>
      <c r="AN70" s="91">
        <v>85682</v>
      </c>
      <c r="AO70" s="91">
        <v>268335</v>
      </c>
      <c r="AP70" s="91">
        <v>1397743</v>
      </c>
      <c r="AQ70" s="92">
        <v>1171898</v>
      </c>
      <c r="AR70" s="92">
        <v>288642</v>
      </c>
      <c r="AS70" s="92">
        <v>1460540</v>
      </c>
    </row>
    <row r="71" spans="1:45" ht="16.5" thickBot="1">
      <c r="A71" s="89" t="s">
        <v>27</v>
      </c>
      <c r="B71" s="90">
        <v>324269</v>
      </c>
      <c r="C71" s="91">
        <v>61319</v>
      </c>
      <c r="D71" s="91">
        <v>385588</v>
      </c>
      <c r="E71" s="92">
        <v>333349</v>
      </c>
      <c r="F71" s="92">
        <v>63036</v>
      </c>
      <c r="G71" s="92">
        <v>396384</v>
      </c>
      <c r="H71" s="91">
        <v>342682</v>
      </c>
      <c r="I71" s="91">
        <v>64801</v>
      </c>
      <c r="J71" s="91">
        <v>407483</v>
      </c>
      <c r="K71" s="92">
        <v>351249</v>
      </c>
      <c r="L71" s="92">
        <v>66421</v>
      </c>
      <c r="M71" s="92">
        <v>417670</v>
      </c>
      <c r="N71" s="91">
        <v>359679</v>
      </c>
      <c r="O71" s="91">
        <v>68015</v>
      </c>
      <c r="P71" s="91">
        <v>427694</v>
      </c>
      <c r="Q71" s="92">
        <v>367952</v>
      </c>
      <c r="R71" s="92">
        <v>69647</v>
      </c>
      <c r="S71" s="92">
        <v>437599</v>
      </c>
      <c r="T71" s="91">
        <v>385025</v>
      </c>
      <c r="U71" s="91">
        <v>74906</v>
      </c>
      <c r="V71" s="91">
        <v>459931</v>
      </c>
      <c r="W71" s="92">
        <v>393804</v>
      </c>
      <c r="X71" s="92">
        <v>76614</v>
      </c>
      <c r="Y71" s="92">
        <v>470417</v>
      </c>
      <c r="Z71" s="81">
        <v>410944</v>
      </c>
      <c r="AA71" s="81">
        <v>77360</v>
      </c>
      <c r="AB71" s="81">
        <v>488304</v>
      </c>
      <c r="AC71" s="92">
        <v>202977</v>
      </c>
      <c r="AD71" s="92">
        <v>199447</v>
      </c>
      <c r="AE71" s="92">
        <v>402424</v>
      </c>
      <c r="AF71" s="92">
        <v>75339</v>
      </c>
      <c r="AG71" s="92">
        <v>27889</v>
      </c>
      <c r="AH71" s="92">
        <v>103228</v>
      </c>
      <c r="AI71" s="92">
        <v>505652</v>
      </c>
      <c r="AJ71" s="91">
        <v>207442</v>
      </c>
      <c r="AK71" s="91">
        <v>203835</v>
      </c>
      <c r="AL71" s="91">
        <v>411277</v>
      </c>
      <c r="AM71" s="91">
        <v>77750</v>
      </c>
      <c r="AN71" s="91">
        <v>28781</v>
      </c>
      <c r="AO71" s="91">
        <v>106531</v>
      </c>
      <c r="AP71" s="91">
        <v>517809</v>
      </c>
      <c r="AQ71" s="92">
        <v>426751</v>
      </c>
      <c r="AR71" s="92">
        <v>114593</v>
      </c>
      <c r="AS71" s="92">
        <v>541344</v>
      </c>
    </row>
    <row r="72" spans="1:45" ht="16.5" thickBot="1">
      <c r="A72" s="89" t="s">
        <v>55</v>
      </c>
      <c r="B72" s="90">
        <v>434203</v>
      </c>
      <c r="C72" s="91">
        <v>42179</v>
      </c>
      <c r="D72" s="91">
        <v>476382</v>
      </c>
      <c r="E72" s="92">
        <v>446361</v>
      </c>
      <c r="F72" s="92">
        <v>43360</v>
      </c>
      <c r="G72" s="92">
        <v>489721</v>
      </c>
      <c r="H72" s="91">
        <v>458859</v>
      </c>
      <c r="I72" s="91">
        <v>44574</v>
      </c>
      <c r="J72" s="91">
        <v>503433</v>
      </c>
      <c r="K72" s="92">
        <v>470330</v>
      </c>
      <c r="L72" s="92">
        <v>45688</v>
      </c>
      <c r="M72" s="92">
        <v>516019</v>
      </c>
      <c r="N72" s="91">
        <v>481618</v>
      </c>
      <c r="O72" s="91">
        <v>46785</v>
      </c>
      <c r="P72" s="91">
        <v>528403</v>
      </c>
      <c r="Q72" s="92">
        <v>492695</v>
      </c>
      <c r="R72" s="92">
        <v>47908</v>
      </c>
      <c r="S72" s="92">
        <v>540603</v>
      </c>
      <c r="T72" s="91">
        <v>340886</v>
      </c>
      <c r="U72" s="91">
        <v>52293</v>
      </c>
      <c r="V72" s="91">
        <v>393179</v>
      </c>
      <c r="W72" s="92">
        <v>348658</v>
      </c>
      <c r="X72" s="92">
        <v>53485</v>
      </c>
      <c r="Y72" s="92">
        <v>402143</v>
      </c>
      <c r="Z72" s="81">
        <v>350828</v>
      </c>
      <c r="AA72" s="81">
        <v>53893</v>
      </c>
      <c r="AB72" s="81">
        <v>404721</v>
      </c>
      <c r="AC72" s="92">
        <v>169339</v>
      </c>
      <c r="AD72" s="92">
        <v>179297</v>
      </c>
      <c r="AE72" s="92">
        <v>348636</v>
      </c>
      <c r="AF72" s="92">
        <v>48852</v>
      </c>
      <c r="AG72" s="92">
        <v>14400</v>
      </c>
      <c r="AH72" s="92">
        <v>63252</v>
      </c>
      <c r="AI72" s="92">
        <v>411888</v>
      </c>
      <c r="AJ72" s="91">
        <v>173064</v>
      </c>
      <c r="AK72" s="91">
        <v>183242</v>
      </c>
      <c r="AL72" s="91">
        <v>356306</v>
      </c>
      <c r="AM72" s="91">
        <v>50415</v>
      </c>
      <c r="AN72" s="91">
        <v>14861</v>
      </c>
      <c r="AO72" s="91">
        <v>65276</v>
      </c>
      <c r="AP72" s="91">
        <v>421582</v>
      </c>
      <c r="AQ72" s="92">
        <v>369711</v>
      </c>
      <c r="AR72" s="92">
        <v>70216</v>
      </c>
      <c r="AS72" s="92">
        <v>439927</v>
      </c>
    </row>
    <row r="73" spans="1:45" ht="16.5" thickBot="1">
      <c r="A73" s="89" t="s">
        <v>56</v>
      </c>
      <c r="B73" s="90">
        <v>182379</v>
      </c>
      <c r="C73" s="91">
        <v>39224</v>
      </c>
      <c r="D73" s="91">
        <v>221603</v>
      </c>
      <c r="E73" s="92">
        <v>187486</v>
      </c>
      <c r="F73" s="92">
        <v>40322</v>
      </c>
      <c r="G73" s="92">
        <v>227808</v>
      </c>
      <c r="H73" s="91">
        <v>192735</v>
      </c>
      <c r="I73" s="91">
        <v>41451</v>
      </c>
      <c r="J73" s="91">
        <v>234187</v>
      </c>
      <c r="K73" s="92">
        <v>197554</v>
      </c>
      <c r="L73" s="92">
        <v>42488</v>
      </c>
      <c r="M73" s="92">
        <v>240041</v>
      </c>
      <c r="N73" s="91">
        <v>202295</v>
      </c>
      <c r="O73" s="91">
        <v>43507</v>
      </c>
      <c r="P73" s="91">
        <v>245802</v>
      </c>
      <c r="Q73" s="92">
        <v>206948</v>
      </c>
      <c r="R73" s="92">
        <v>44551</v>
      </c>
      <c r="S73" s="92">
        <v>251499</v>
      </c>
      <c r="T73" s="91">
        <v>215456</v>
      </c>
      <c r="U73" s="91">
        <v>38709</v>
      </c>
      <c r="V73" s="91">
        <v>254165</v>
      </c>
      <c r="W73" s="92">
        <v>220368</v>
      </c>
      <c r="X73" s="92">
        <v>39592</v>
      </c>
      <c r="Y73" s="92">
        <v>259960</v>
      </c>
      <c r="Z73" s="81">
        <v>227326</v>
      </c>
      <c r="AA73" s="81">
        <v>39545</v>
      </c>
      <c r="AB73" s="81">
        <v>266871</v>
      </c>
      <c r="AC73" s="92">
        <v>116383</v>
      </c>
      <c r="AD73" s="92">
        <v>111902</v>
      </c>
      <c r="AE73" s="92">
        <v>228285</v>
      </c>
      <c r="AF73" s="92">
        <v>50538</v>
      </c>
      <c r="AG73" s="92">
        <v>13636</v>
      </c>
      <c r="AH73" s="92">
        <v>64174</v>
      </c>
      <c r="AI73" s="92">
        <v>292459</v>
      </c>
      <c r="AJ73" s="91">
        <v>118943</v>
      </c>
      <c r="AK73" s="91">
        <v>114364</v>
      </c>
      <c r="AL73" s="91">
        <v>233307</v>
      </c>
      <c r="AM73" s="91">
        <v>52155</v>
      </c>
      <c r="AN73" s="91">
        <v>14072</v>
      </c>
      <c r="AO73" s="91">
        <v>66228</v>
      </c>
      <c r="AP73" s="91">
        <v>299535</v>
      </c>
      <c r="AQ73" s="92">
        <v>242085</v>
      </c>
      <c r="AR73" s="92">
        <v>71239</v>
      </c>
      <c r="AS73" s="92">
        <v>313324</v>
      </c>
    </row>
    <row r="74" spans="1:45" ht="16.5" thickBot="1">
      <c r="A74" s="89" t="s">
        <v>57</v>
      </c>
      <c r="B74" s="90">
        <v>109354</v>
      </c>
      <c r="C74" s="91">
        <v>23493</v>
      </c>
      <c r="D74" s="91">
        <v>132847</v>
      </c>
      <c r="E74" s="92">
        <v>112416</v>
      </c>
      <c r="F74" s="92">
        <v>24151</v>
      </c>
      <c r="G74" s="92">
        <v>136567</v>
      </c>
      <c r="H74" s="91">
        <v>115564</v>
      </c>
      <c r="I74" s="91">
        <v>24827</v>
      </c>
      <c r="J74" s="91">
        <v>140391</v>
      </c>
      <c r="K74" s="92">
        <v>118453</v>
      </c>
      <c r="L74" s="92">
        <v>25448</v>
      </c>
      <c r="M74" s="92">
        <v>143900</v>
      </c>
      <c r="N74" s="91">
        <v>121296</v>
      </c>
      <c r="O74" s="91">
        <v>26058</v>
      </c>
      <c r="P74" s="91">
        <v>147354</v>
      </c>
      <c r="Q74" s="92">
        <v>124085</v>
      </c>
      <c r="R74" s="92">
        <v>26684</v>
      </c>
      <c r="S74" s="92">
        <v>150769</v>
      </c>
      <c r="T74" s="91">
        <v>117479</v>
      </c>
      <c r="U74" s="91">
        <v>17035</v>
      </c>
      <c r="V74" s="91">
        <v>134514</v>
      </c>
      <c r="W74" s="92">
        <v>120158</v>
      </c>
      <c r="X74" s="92">
        <v>17423</v>
      </c>
      <c r="Y74" s="92">
        <v>137581</v>
      </c>
      <c r="Z74" s="81">
        <v>123951</v>
      </c>
      <c r="AA74" s="81">
        <v>17404</v>
      </c>
      <c r="AB74" s="81">
        <v>141355</v>
      </c>
      <c r="AC74" s="92">
        <v>60996</v>
      </c>
      <c r="AD74" s="92">
        <v>59831</v>
      </c>
      <c r="AE74" s="92">
        <v>120827</v>
      </c>
      <c r="AF74" s="92">
        <v>20693</v>
      </c>
      <c r="AG74" s="92">
        <v>6030</v>
      </c>
      <c r="AH74" s="92">
        <v>26723</v>
      </c>
      <c r="AI74" s="92">
        <v>147550</v>
      </c>
      <c r="AJ74" s="91">
        <v>62338</v>
      </c>
      <c r="AK74" s="91">
        <v>61147</v>
      </c>
      <c r="AL74" s="91">
        <v>123485</v>
      </c>
      <c r="AM74" s="91">
        <v>21355</v>
      </c>
      <c r="AN74" s="91">
        <v>6223</v>
      </c>
      <c r="AO74" s="91">
        <v>27578</v>
      </c>
      <c r="AP74" s="91">
        <v>151063</v>
      </c>
      <c r="AQ74" s="92">
        <v>128131</v>
      </c>
      <c r="AR74" s="92">
        <v>29665</v>
      </c>
      <c r="AS74" s="92">
        <v>157796</v>
      </c>
    </row>
    <row r="75" spans="1:45" ht="16.5" thickBot="1">
      <c r="A75" s="89" t="s">
        <v>58</v>
      </c>
      <c r="B75" s="90">
        <v>46015</v>
      </c>
      <c r="C75" s="91">
        <v>16854</v>
      </c>
      <c r="D75" s="91">
        <v>62869</v>
      </c>
      <c r="E75" s="92">
        <v>47303</v>
      </c>
      <c r="F75" s="92">
        <v>17326</v>
      </c>
      <c r="G75" s="92">
        <v>64629</v>
      </c>
      <c r="H75" s="91">
        <v>48628</v>
      </c>
      <c r="I75" s="91">
        <v>17811</v>
      </c>
      <c r="J75" s="91">
        <v>66439</v>
      </c>
      <c r="K75" s="92">
        <v>49844</v>
      </c>
      <c r="L75" s="92">
        <v>18256</v>
      </c>
      <c r="M75" s="92">
        <v>68100</v>
      </c>
      <c r="N75" s="91">
        <v>51040</v>
      </c>
      <c r="O75" s="91">
        <v>18694</v>
      </c>
      <c r="P75" s="91">
        <v>69734</v>
      </c>
      <c r="Q75" s="92">
        <v>52214</v>
      </c>
      <c r="R75" s="92">
        <v>19143</v>
      </c>
      <c r="S75" s="92">
        <v>71357</v>
      </c>
      <c r="T75" s="91">
        <v>228776</v>
      </c>
      <c r="U75" s="91">
        <v>25438</v>
      </c>
      <c r="V75" s="91">
        <v>254214</v>
      </c>
      <c r="W75" s="92">
        <v>233992</v>
      </c>
      <c r="X75" s="92">
        <v>26018</v>
      </c>
      <c r="Y75" s="92">
        <v>260010</v>
      </c>
      <c r="Z75" s="81">
        <v>237676</v>
      </c>
      <c r="AA75" s="81">
        <v>26417</v>
      </c>
      <c r="AB75" s="81">
        <v>264093</v>
      </c>
      <c r="AC75" s="92">
        <v>113972</v>
      </c>
      <c r="AD75" s="92">
        <v>125207</v>
      </c>
      <c r="AE75" s="92">
        <v>239179</v>
      </c>
      <c r="AF75" s="92">
        <v>27713</v>
      </c>
      <c r="AG75" s="92">
        <v>5532</v>
      </c>
      <c r="AH75" s="92">
        <v>33245</v>
      </c>
      <c r="AI75" s="92">
        <v>272424</v>
      </c>
      <c r="AJ75" s="91">
        <v>116479</v>
      </c>
      <c r="AK75" s="91">
        <v>127962</v>
      </c>
      <c r="AL75" s="91">
        <v>244441</v>
      </c>
      <c r="AM75" s="91">
        <v>28600</v>
      </c>
      <c r="AN75" s="91">
        <v>5709</v>
      </c>
      <c r="AO75" s="91">
        <v>34309</v>
      </c>
      <c r="AP75" s="91">
        <v>278750</v>
      </c>
      <c r="AQ75" s="92">
        <v>253637</v>
      </c>
      <c r="AR75" s="92">
        <v>36905</v>
      </c>
      <c r="AS75" s="92">
        <v>290542</v>
      </c>
    </row>
    <row r="76" spans="1:45" ht="16.5" thickBot="1">
      <c r="A76" s="93" t="s">
        <v>30</v>
      </c>
      <c r="B76" s="94">
        <f>SUM(B56:B75)</f>
        <v>15588805</v>
      </c>
      <c r="C76" s="94">
        <f t="shared" ref="C76:AS76" si="6">SUM(C56:C75)</f>
        <v>5258079</v>
      </c>
      <c r="D76" s="94">
        <f t="shared" si="6"/>
        <v>20846884</v>
      </c>
      <c r="E76" s="94">
        <f t="shared" si="6"/>
        <v>16025292</v>
      </c>
      <c r="F76" s="94">
        <f t="shared" si="6"/>
        <v>5405305</v>
      </c>
      <c r="G76" s="94">
        <f t="shared" si="6"/>
        <v>21430597</v>
      </c>
      <c r="H76" s="94">
        <f t="shared" si="6"/>
        <v>16474001</v>
      </c>
      <c r="I76" s="94">
        <f t="shared" si="6"/>
        <v>5556653</v>
      </c>
      <c r="J76" s="94">
        <f t="shared" si="6"/>
        <v>22030655</v>
      </c>
      <c r="K76" s="94">
        <f t="shared" si="6"/>
        <v>16885851</v>
      </c>
      <c r="L76" s="94">
        <f t="shared" si="6"/>
        <v>5695569</v>
      </c>
      <c r="M76" s="94">
        <f t="shared" si="6"/>
        <v>22581417</v>
      </c>
      <c r="N76" s="94">
        <f t="shared" si="6"/>
        <v>17291111</v>
      </c>
      <c r="O76" s="94">
        <f t="shared" si="6"/>
        <v>5832262</v>
      </c>
      <c r="P76" s="94">
        <f t="shared" si="6"/>
        <v>23123373</v>
      </c>
      <c r="Q76" s="94">
        <f t="shared" si="6"/>
        <v>17688806</v>
      </c>
      <c r="R76" s="94">
        <f t="shared" si="6"/>
        <v>5970598</v>
      </c>
      <c r="S76" s="94">
        <f t="shared" si="6"/>
        <v>23659404</v>
      </c>
      <c r="T76" s="94">
        <f t="shared" si="6"/>
        <v>17691336</v>
      </c>
      <c r="U76" s="94">
        <f t="shared" si="6"/>
        <v>6551242</v>
      </c>
      <c r="V76" s="94">
        <f t="shared" si="6"/>
        <v>24242578</v>
      </c>
      <c r="W76" s="94">
        <f t="shared" si="6"/>
        <v>18094697</v>
      </c>
      <c r="X76" s="94">
        <f t="shared" si="6"/>
        <v>6700610</v>
      </c>
      <c r="Y76" s="94">
        <f t="shared" si="6"/>
        <v>24795307</v>
      </c>
      <c r="Z76" s="81">
        <f t="shared" si="6"/>
        <v>18543246</v>
      </c>
      <c r="AA76" s="81">
        <f t="shared" si="6"/>
        <v>6830266</v>
      </c>
      <c r="AB76" s="81">
        <f t="shared" si="6"/>
        <v>25373512</v>
      </c>
      <c r="AC76" s="92">
        <f t="shared" si="6"/>
        <v>9527173</v>
      </c>
      <c r="AD76" s="92">
        <f t="shared" si="6"/>
        <v>9180403</v>
      </c>
      <c r="AE76" s="92">
        <f>SUM(AE56:AE75)</f>
        <v>18707576</v>
      </c>
      <c r="AF76" s="92">
        <f t="shared" si="6"/>
        <v>5932974</v>
      </c>
      <c r="AG76" s="92">
        <f t="shared" si="6"/>
        <v>2496427</v>
      </c>
      <c r="AH76" s="92">
        <f t="shared" si="6"/>
        <v>8429401</v>
      </c>
      <c r="AI76" s="92">
        <f t="shared" si="6"/>
        <v>27136977</v>
      </c>
      <c r="AJ76" s="94">
        <f t="shared" si="6"/>
        <v>9736770</v>
      </c>
      <c r="AK76" s="94">
        <f>SUM(AK56:AK75)</f>
        <v>9382372</v>
      </c>
      <c r="AL76" s="94">
        <f t="shared" si="6"/>
        <v>19119141</v>
      </c>
      <c r="AM76" s="94">
        <f t="shared" si="6"/>
        <v>6122830</v>
      </c>
      <c r="AN76" s="94">
        <f t="shared" si="6"/>
        <v>2576311</v>
      </c>
      <c r="AO76" s="94">
        <f t="shared" si="6"/>
        <v>8699142</v>
      </c>
      <c r="AP76" s="94">
        <f t="shared" si="6"/>
        <v>27818286</v>
      </c>
      <c r="AQ76" s="94">
        <f t="shared" si="6"/>
        <v>19838448</v>
      </c>
      <c r="AR76" s="94">
        <f t="shared" si="6"/>
        <v>9357447</v>
      </c>
      <c r="AS76" s="94">
        <f t="shared" si="6"/>
        <v>29195895</v>
      </c>
    </row>
    <row r="77" spans="1:4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45" ht="15.75" thickBo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45" ht="15.75" thickBot="1">
      <c r="A79" s="80" t="s">
        <v>59</v>
      </c>
      <c r="B79" s="44" t="s">
        <v>60</v>
      </c>
      <c r="C79" s="51">
        <v>2004</v>
      </c>
      <c r="D79" s="51">
        <v>2005</v>
      </c>
      <c r="E79" s="51">
        <v>2006</v>
      </c>
      <c r="F79" s="51">
        <v>2007</v>
      </c>
      <c r="G79" s="51">
        <v>2008</v>
      </c>
      <c r="H79" s="51">
        <v>2009</v>
      </c>
      <c r="I79" s="51">
        <v>2010</v>
      </c>
      <c r="J79" s="51"/>
      <c r="K79" s="51"/>
      <c r="L79" s="98" t="s">
        <v>61</v>
      </c>
      <c r="M79" s="98" t="s">
        <v>62</v>
      </c>
      <c r="N79" s="51"/>
      <c r="O79" s="51"/>
      <c r="P79" s="51"/>
      <c r="Q79" s="51"/>
      <c r="R79" s="51"/>
      <c r="S79" s="51"/>
      <c r="T79" s="51"/>
      <c r="U79" s="51"/>
    </row>
    <row r="80" spans="1:45" ht="15.75" thickBot="1">
      <c r="A80" s="82"/>
      <c r="B80" s="44"/>
      <c r="C80" s="51"/>
      <c r="D80" s="51"/>
      <c r="E80" s="51"/>
      <c r="F80" s="51"/>
      <c r="G80" s="51"/>
      <c r="H80" s="51"/>
      <c r="I80" s="51"/>
      <c r="J80" s="51"/>
      <c r="K80" s="51"/>
      <c r="L80" s="99" t="s">
        <v>18</v>
      </c>
      <c r="M80" s="100" t="s">
        <v>63</v>
      </c>
      <c r="N80" s="51"/>
      <c r="O80" s="51"/>
      <c r="P80" s="51"/>
      <c r="Q80" s="51"/>
      <c r="R80" s="51"/>
      <c r="S80" s="51"/>
      <c r="T80" s="51"/>
      <c r="U80" s="51"/>
    </row>
    <row r="81" spans="1:39" ht="16.5" thickBot="1">
      <c r="A81" s="89" t="s">
        <v>18</v>
      </c>
      <c r="B81" s="89" t="s">
        <v>63</v>
      </c>
      <c r="C81" s="51">
        <v>5123910</v>
      </c>
      <c r="D81" s="51">
        <v>5246884</v>
      </c>
      <c r="E81" s="51">
        <v>5367563</v>
      </c>
      <c r="F81" s="51">
        <v>5922361</v>
      </c>
      <c r="G81" s="51">
        <v>6057391</v>
      </c>
      <c r="H81" s="51">
        <v>6247386</v>
      </c>
      <c r="I81" s="51">
        <v>6777146</v>
      </c>
      <c r="J81" s="51"/>
      <c r="K81" s="51"/>
      <c r="L81" s="99" t="s">
        <v>19</v>
      </c>
      <c r="M81" s="100" t="s">
        <v>64</v>
      </c>
      <c r="N81" s="51"/>
      <c r="O81" s="51"/>
      <c r="P81" s="51"/>
      <c r="Q81" s="44" t="s">
        <v>60</v>
      </c>
      <c r="R81" s="44"/>
      <c r="S81" s="104" t="s">
        <v>63</v>
      </c>
      <c r="T81" s="104" t="s">
        <v>64</v>
      </c>
      <c r="U81" s="104" t="s">
        <v>64</v>
      </c>
      <c r="V81" s="104" t="s">
        <v>64</v>
      </c>
      <c r="W81" s="104" t="s">
        <v>65</v>
      </c>
      <c r="X81" s="104" t="s">
        <v>66</v>
      </c>
      <c r="Y81" s="104" t="s">
        <v>36</v>
      </c>
      <c r="Z81" s="104" t="s">
        <v>36</v>
      </c>
      <c r="AA81" s="104" t="s">
        <v>36</v>
      </c>
      <c r="AB81" s="104" t="s">
        <v>67</v>
      </c>
      <c r="AC81" s="104" t="s">
        <v>67</v>
      </c>
      <c r="AD81" s="104" t="s">
        <v>68</v>
      </c>
      <c r="AE81" s="104" t="s">
        <v>24</v>
      </c>
      <c r="AF81" s="104" t="s">
        <v>25</v>
      </c>
      <c r="AG81" s="104" t="s">
        <v>26</v>
      </c>
      <c r="AH81" s="104" t="s">
        <v>27</v>
      </c>
      <c r="AI81" s="104" t="s">
        <v>55</v>
      </c>
      <c r="AJ81" s="89" t="s">
        <v>56</v>
      </c>
      <c r="AK81" s="89" t="s">
        <v>56</v>
      </c>
      <c r="AL81" s="104" t="s">
        <v>64</v>
      </c>
      <c r="AM81" s="97"/>
    </row>
    <row r="82" spans="1:39" ht="16.5" thickBot="1">
      <c r="A82" s="89" t="s">
        <v>19</v>
      </c>
      <c r="B82" s="89" t="s">
        <v>64</v>
      </c>
      <c r="C82" s="51">
        <v>1679939</v>
      </c>
      <c r="D82" s="51">
        <v>1720258</v>
      </c>
      <c r="E82" s="51">
        <v>1760478</v>
      </c>
      <c r="F82" s="51">
        <v>1562924</v>
      </c>
      <c r="G82" s="51">
        <v>1598559</v>
      </c>
      <c r="H82" s="51">
        <v>1623463</v>
      </c>
      <c r="I82" s="51">
        <v>1896119</v>
      </c>
      <c r="J82" s="51"/>
      <c r="K82" s="51"/>
      <c r="L82" s="99" t="s">
        <v>46</v>
      </c>
      <c r="M82" s="100" t="s">
        <v>64</v>
      </c>
      <c r="N82" s="51"/>
      <c r="O82" s="51"/>
      <c r="P82" s="51"/>
      <c r="Q82" s="51">
        <v>2004</v>
      </c>
      <c r="R82" s="51"/>
      <c r="S82" s="105">
        <v>5123910</v>
      </c>
      <c r="T82" s="105">
        <v>1679939</v>
      </c>
      <c r="U82" s="105">
        <v>3155293</v>
      </c>
      <c r="V82" s="105">
        <v>998798</v>
      </c>
      <c r="W82" s="105">
        <v>1493597</v>
      </c>
      <c r="X82" s="105">
        <v>1061386</v>
      </c>
      <c r="Y82" s="105">
        <v>1952770</v>
      </c>
      <c r="Z82" s="105">
        <v>1006644</v>
      </c>
      <c r="AA82" s="105">
        <v>299851</v>
      </c>
      <c r="AB82" s="105">
        <v>1463139</v>
      </c>
      <c r="AC82" s="105">
        <v>310567</v>
      </c>
      <c r="AD82" s="105">
        <v>643104</v>
      </c>
      <c r="AE82" s="105">
        <v>563249</v>
      </c>
      <c r="AF82" s="105">
        <v>270307</v>
      </c>
      <c r="AG82" s="105">
        <v>1173133</v>
      </c>
      <c r="AH82" s="105">
        <v>417670</v>
      </c>
      <c r="AI82" s="105">
        <v>516019</v>
      </c>
      <c r="AJ82" s="51">
        <v>240041</v>
      </c>
      <c r="AK82" s="51">
        <v>143900</v>
      </c>
      <c r="AL82" s="105">
        <v>68100</v>
      </c>
      <c r="AM82" s="51">
        <f>N92</f>
        <v>0</v>
      </c>
    </row>
    <row r="83" spans="1:39" ht="16.5" thickBot="1">
      <c r="A83" s="89" t="s">
        <v>46</v>
      </c>
      <c r="B83" s="89" t="s">
        <v>64</v>
      </c>
      <c r="C83" s="51">
        <v>3155293</v>
      </c>
      <c r="D83" s="51">
        <v>3231020</v>
      </c>
      <c r="E83" s="51">
        <v>3306535</v>
      </c>
      <c r="F83" s="51">
        <v>3227358</v>
      </c>
      <c r="G83" s="51">
        <v>3300942</v>
      </c>
      <c r="H83" s="51">
        <v>3352283</v>
      </c>
      <c r="I83" s="51">
        <v>3626437</v>
      </c>
      <c r="J83" s="51"/>
      <c r="K83" s="51"/>
      <c r="L83" s="99" t="s">
        <v>47</v>
      </c>
      <c r="M83" s="100" t="s">
        <v>64</v>
      </c>
      <c r="N83" s="51"/>
      <c r="O83" s="51"/>
      <c r="P83" s="51"/>
      <c r="Q83" s="51">
        <v>2005</v>
      </c>
      <c r="R83" s="51"/>
      <c r="S83" s="105">
        <v>5246884</v>
      </c>
      <c r="T83" s="105">
        <v>1720258</v>
      </c>
      <c r="U83" s="105">
        <v>3231020</v>
      </c>
      <c r="V83" s="105">
        <v>1022769</v>
      </c>
      <c r="W83" s="105">
        <v>1529443</v>
      </c>
      <c r="X83" s="105">
        <v>1086859</v>
      </c>
      <c r="Y83" s="105">
        <v>1999637</v>
      </c>
      <c r="Z83" s="105">
        <v>1030803</v>
      </c>
      <c r="AA83" s="105">
        <v>307048</v>
      </c>
      <c r="AB83" s="105">
        <v>1498255</v>
      </c>
      <c r="AC83" s="105">
        <v>318021</v>
      </c>
      <c r="AD83" s="105">
        <v>658539</v>
      </c>
      <c r="AE83" s="105">
        <v>576767</v>
      </c>
      <c r="AF83" s="105">
        <v>276794</v>
      </c>
      <c r="AG83" s="105">
        <v>1201289</v>
      </c>
      <c r="AH83" s="105">
        <v>427694</v>
      </c>
      <c r="AI83" s="105">
        <v>528403</v>
      </c>
      <c r="AJ83" s="51">
        <v>245802</v>
      </c>
      <c r="AK83" s="51">
        <v>147354</v>
      </c>
      <c r="AL83" s="105">
        <v>69734</v>
      </c>
      <c r="AM83" s="51">
        <f>N95</f>
        <v>0</v>
      </c>
    </row>
    <row r="84" spans="1:39" ht="16.5" thickBot="1">
      <c r="A84" s="89" t="s">
        <v>47</v>
      </c>
      <c r="B84" s="89" t="s">
        <v>64</v>
      </c>
      <c r="C84" s="51">
        <v>998798</v>
      </c>
      <c r="D84" s="51">
        <v>1022769</v>
      </c>
      <c r="E84" s="51">
        <v>1046518</v>
      </c>
      <c r="F84" s="51">
        <v>1067081</v>
      </c>
      <c r="G84" s="51">
        <v>1091410</v>
      </c>
      <c r="H84" s="51">
        <v>1108518</v>
      </c>
      <c r="I84" s="51">
        <v>1120026</v>
      </c>
      <c r="J84" s="51"/>
      <c r="K84" s="51"/>
      <c r="L84" s="99" t="s">
        <v>48</v>
      </c>
      <c r="M84" s="100" t="s">
        <v>65</v>
      </c>
      <c r="N84" s="51"/>
      <c r="O84" s="51"/>
      <c r="P84" s="51"/>
      <c r="Q84" s="51">
        <v>2006</v>
      </c>
      <c r="R84" s="51"/>
      <c r="S84" s="105">
        <v>5367563</v>
      </c>
      <c r="T84" s="105">
        <v>1760478</v>
      </c>
      <c r="U84" s="105">
        <v>3306535</v>
      </c>
      <c r="V84" s="105">
        <v>1046518</v>
      </c>
      <c r="W84" s="105">
        <v>1564973</v>
      </c>
      <c r="X84" s="105">
        <v>1112066</v>
      </c>
      <c r="Y84" s="105">
        <v>2046108</v>
      </c>
      <c r="Z84" s="105">
        <v>1054759</v>
      </c>
      <c r="AA84" s="105">
        <v>314184</v>
      </c>
      <c r="AB84" s="105">
        <v>1532919</v>
      </c>
      <c r="AC84" s="105">
        <v>325362</v>
      </c>
      <c r="AD84" s="105">
        <v>673781</v>
      </c>
      <c r="AE84" s="105">
        <v>590110</v>
      </c>
      <c r="AF84" s="105">
        <v>283191</v>
      </c>
      <c r="AG84" s="105">
        <v>1229030</v>
      </c>
      <c r="AH84" s="105">
        <v>437599</v>
      </c>
      <c r="AI84" s="105">
        <v>540603</v>
      </c>
      <c r="AJ84" s="51">
        <v>251499</v>
      </c>
      <c r="AK84" s="51">
        <v>150769</v>
      </c>
      <c r="AL84" s="105">
        <v>71357</v>
      </c>
      <c r="AM84" s="51">
        <f>N98</f>
        <v>0</v>
      </c>
    </row>
    <row r="85" spans="1:39" ht="16.5" thickBot="1">
      <c r="A85" s="89" t="s">
        <v>48</v>
      </c>
      <c r="B85" s="89" t="s">
        <v>65</v>
      </c>
      <c r="C85" s="51">
        <v>1493597</v>
      </c>
      <c r="D85" s="51">
        <v>1529443</v>
      </c>
      <c r="E85" s="51">
        <v>1564973</v>
      </c>
      <c r="F85" s="51">
        <v>1632258</v>
      </c>
      <c r="G85" s="51">
        <v>1669473</v>
      </c>
      <c r="H85" s="51">
        <v>1719494</v>
      </c>
      <c r="I85" s="51">
        <v>1777933</v>
      </c>
      <c r="J85" s="51"/>
      <c r="K85" s="51"/>
      <c r="L85" s="99" t="s">
        <v>49</v>
      </c>
      <c r="M85" s="100" t="s">
        <v>66</v>
      </c>
      <c r="N85" s="51"/>
      <c r="O85" s="51"/>
      <c r="P85" s="51"/>
      <c r="Q85" s="51">
        <v>2007</v>
      </c>
      <c r="R85" s="51"/>
      <c r="S85" s="105">
        <v>5922361</v>
      </c>
      <c r="T85" s="105">
        <v>1562924</v>
      </c>
      <c r="U85" s="105">
        <v>3227358</v>
      </c>
      <c r="V85" s="105">
        <v>1067081</v>
      </c>
      <c r="W85" s="105">
        <v>1632258</v>
      </c>
      <c r="X85" s="105">
        <v>1086042</v>
      </c>
      <c r="Y85" s="105">
        <v>2240337</v>
      </c>
      <c r="Z85" s="105">
        <v>966262</v>
      </c>
      <c r="AA85" s="105">
        <v>360190</v>
      </c>
      <c r="AB85" s="105">
        <v>1586787</v>
      </c>
      <c r="AC85" s="105">
        <v>199613</v>
      </c>
      <c r="AD85" s="105">
        <v>751634</v>
      </c>
      <c r="AE85" s="105">
        <v>558085</v>
      </c>
      <c r="AF85" s="105">
        <v>295411</v>
      </c>
      <c r="AG85" s="105">
        <v>1290232</v>
      </c>
      <c r="AH85" s="105">
        <v>459931</v>
      </c>
      <c r="AI85" s="105">
        <v>393179</v>
      </c>
      <c r="AJ85" s="51">
        <v>254165</v>
      </c>
      <c r="AK85" s="51">
        <v>134514</v>
      </c>
      <c r="AL85" s="105">
        <v>254214</v>
      </c>
      <c r="AM85" s="51">
        <f>N101</f>
        <v>0</v>
      </c>
    </row>
    <row r="86" spans="1:39" ht="16.5" thickBot="1">
      <c r="A86" s="89" t="s">
        <v>49</v>
      </c>
      <c r="B86" s="89" t="s">
        <v>66</v>
      </c>
      <c r="C86" s="51">
        <v>1061386</v>
      </c>
      <c r="D86" s="51">
        <v>1086859</v>
      </c>
      <c r="E86" s="51">
        <v>1112066</v>
      </c>
      <c r="F86" s="51">
        <v>1086042</v>
      </c>
      <c r="G86" s="51">
        <v>1110804</v>
      </c>
      <c r="H86" s="51">
        <v>1135744</v>
      </c>
      <c r="I86" s="51">
        <v>1215858</v>
      </c>
      <c r="J86" s="51"/>
      <c r="K86" s="51"/>
      <c r="L86" s="99" t="s">
        <v>50</v>
      </c>
      <c r="M86" s="100" t="s">
        <v>36</v>
      </c>
      <c r="N86" s="51"/>
      <c r="O86" s="51"/>
      <c r="P86" s="51"/>
      <c r="Q86" s="51">
        <v>2008</v>
      </c>
      <c r="R86" s="51"/>
      <c r="S86" s="105">
        <v>6057391</v>
      </c>
      <c r="T86" s="105">
        <v>1598559</v>
      </c>
      <c r="U86" s="105">
        <v>3300942</v>
      </c>
      <c r="V86" s="105">
        <v>1091410</v>
      </c>
      <c r="W86" s="105">
        <v>1669473</v>
      </c>
      <c r="X86" s="105">
        <v>1110804</v>
      </c>
      <c r="Y86" s="105">
        <v>2291417</v>
      </c>
      <c r="Z86" s="105">
        <v>988293</v>
      </c>
      <c r="AA86" s="105">
        <v>368402</v>
      </c>
      <c r="AB86" s="105">
        <v>1622966</v>
      </c>
      <c r="AC86" s="105">
        <v>204164</v>
      </c>
      <c r="AD86" s="105">
        <v>768771</v>
      </c>
      <c r="AE86" s="105">
        <v>570809</v>
      </c>
      <c r="AF86" s="105">
        <v>302146</v>
      </c>
      <c r="AG86" s="105">
        <v>1319649</v>
      </c>
      <c r="AH86" s="105">
        <v>470417</v>
      </c>
      <c r="AI86" s="105">
        <v>402143</v>
      </c>
      <c r="AJ86" s="51">
        <v>259960</v>
      </c>
      <c r="AK86" s="51">
        <v>137581</v>
      </c>
      <c r="AL86" s="105">
        <v>260010</v>
      </c>
      <c r="AM86" s="51" t="str">
        <f>N104</f>
        <v>Al-Jawf</v>
      </c>
    </row>
    <row r="87" spans="1:39" ht="16.5" thickBot="1">
      <c r="A87" s="89" t="s">
        <v>50</v>
      </c>
      <c r="B87" s="89" t="s">
        <v>36</v>
      </c>
      <c r="C87" s="51">
        <v>1952770</v>
      </c>
      <c r="D87" s="51">
        <v>1999637</v>
      </c>
      <c r="E87" s="51">
        <v>2046108</v>
      </c>
      <c r="F87" s="51">
        <v>2240337</v>
      </c>
      <c r="G87" s="51">
        <v>2291417</v>
      </c>
      <c r="H87" s="51">
        <v>2330782</v>
      </c>
      <c r="I87" s="51">
        <v>2576396</v>
      </c>
      <c r="J87" s="51"/>
      <c r="K87" s="51"/>
      <c r="L87" s="99" t="s">
        <v>51</v>
      </c>
      <c r="M87" s="100" t="s">
        <v>36</v>
      </c>
      <c r="N87" s="51"/>
      <c r="O87" s="51"/>
      <c r="P87" s="51"/>
      <c r="Q87" s="51">
        <v>2009</v>
      </c>
      <c r="R87" s="51"/>
      <c r="S87" s="105">
        <v>6247386</v>
      </c>
      <c r="T87" s="105">
        <v>1623463</v>
      </c>
      <c r="U87" s="105">
        <v>3352283</v>
      </c>
      <c r="V87" s="105">
        <v>1108518</v>
      </c>
      <c r="W87" s="105">
        <v>1719494</v>
      </c>
      <c r="X87" s="105">
        <v>1135744</v>
      </c>
      <c r="Y87" s="105">
        <v>2330782</v>
      </c>
      <c r="Z87" s="105">
        <v>1008276</v>
      </c>
      <c r="AA87" s="105">
        <v>375826</v>
      </c>
      <c r="AB87" s="105">
        <v>1523880</v>
      </c>
      <c r="AC87" s="105">
        <v>334677</v>
      </c>
      <c r="AD87" s="105">
        <v>794610</v>
      </c>
      <c r="AE87" s="105">
        <v>580437</v>
      </c>
      <c r="AF87" s="105">
        <v>307036</v>
      </c>
      <c r="AG87" s="105">
        <v>1365756</v>
      </c>
      <c r="AH87" s="105">
        <v>488304</v>
      </c>
      <c r="AI87" s="105">
        <v>404721</v>
      </c>
      <c r="AJ87" s="51">
        <v>266871</v>
      </c>
      <c r="AK87" s="51">
        <v>141355</v>
      </c>
      <c r="AL87" s="105">
        <v>264093</v>
      </c>
      <c r="AM87" s="51">
        <f>N107</f>
        <v>402268</v>
      </c>
    </row>
    <row r="88" spans="1:39" ht="16.5" thickBot="1">
      <c r="A88" s="89" t="s">
        <v>51</v>
      </c>
      <c r="B88" s="89" t="s">
        <v>36</v>
      </c>
      <c r="C88" s="51">
        <v>1006644</v>
      </c>
      <c r="D88" s="51">
        <v>1030803</v>
      </c>
      <c r="E88" s="51">
        <v>1054759</v>
      </c>
      <c r="F88" s="51">
        <v>966262</v>
      </c>
      <c r="G88" s="51">
        <v>988293</v>
      </c>
      <c r="H88" s="51">
        <v>1008276</v>
      </c>
      <c r="I88" s="51">
        <v>1063112</v>
      </c>
      <c r="J88" s="51"/>
      <c r="K88" s="51"/>
      <c r="L88" s="99" t="s">
        <v>52</v>
      </c>
      <c r="M88" s="100" t="s">
        <v>36</v>
      </c>
      <c r="N88" s="51"/>
      <c r="O88" s="51"/>
      <c r="P88" s="51"/>
      <c r="Q88" s="51">
        <v>2010</v>
      </c>
      <c r="R88" s="51"/>
      <c r="S88" s="105">
        <v>6777146</v>
      </c>
      <c r="T88" s="105">
        <v>1896119</v>
      </c>
      <c r="U88" s="105">
        <v>3626437</v>
      </c>
      <c r="V88" s="105">
        <v>1120026</v>
      </c>
      <c r="W88" s="105">
        <v>1777933</v>
      </c>
      <c r="X88" s="105">
        <v>1215858</v>
      </c>
      <c r="Y88" s="105">
        <v>2576396</v>
      </c>
      <c r="Z88" s="105">
        <v>1063112</v>
      </c>
      <c r="AA88" s="105">
        <v>466272</v>
      </c>
      <c r="AB88" s="105">
        <v>1708046</v>
      </c>
      <c r="AC88" s="105">
        <v>205346</v>
      </c>
      <c r="AD88" s="105">
        <v>791535</v>
      </c>
      <c r="AE88" s="105">
        <v>597144</v>
      </c>
      <c r="AF88" s="105">
        <v>320524</v>
      </c>
      <c r="AG88" s="105">
        <v>1365110</v>
      </c>
      <c r="AH88" s="105">
        <v>505652</v>
      </c>
      <c r="AI88" s="105">
        <v>411888</v>
      </c>
      <c r="AJ88" s="51">
        <v>292459</v>
      </c>
      <c r="AK88" s="51">
        <v>147550</v>
      </c>
      <c r="AL88" s="105">
        <v>272424</v>
      </c>
      <c r="AM88" s="51">
        <f>N114</f>
        <v>0</v>
      </c>
    </row>
    <row r="89" spans="1:39" ht="16.5" thickBot="1">
      <c r="A89" s="89" t="s">
        <v>52</v>
      </c>
      <c r="B89" s="89" t="s">
        <v>36</v>
      </c>
      <c r="C89" s="51">
        <v>299851</v>
      </c>
      <c r="D89" s="51">
        <v>307048</v>
      </c>
      <c r="E89" s="51">
        <v>314184</v>
      </c>
      <c r="F89" s="51">
        <v>360190</v>
      </c>
      <c r="G89" s="51">
        <v>368402</v>
      </c>
      <c r="H89" s="51">
        <v>375826</v>
      </c>
      <c r="I89" s="51">
        <v>466272</v>
      </c>
      <c r="J89" s="51"/>
      <c r="K89" s="51"/>
      <c r="L89" s="99" t="s">
        <v>22</v>
      </c>
      <c r="M89" s="100" t="s">
        <v>67</v>
      </c>
      <c r="N89" s="51"/>
      <c r="O89" s="51"/>
      <c r="P89" s="51"/>
      <c r="Q89" s="51"/>
      <c r="R89" s="51"/>
      <c r="S89" s="51"/>
      <c r="T89" s="51"/>
      <c r="U89" s="51"/>
    </row>
    <row r="90" spans="1:39" ht="16.5" thickBot="1">
      <c r="A90" s="89" t="s">
        <v>22</v>
      </c>
      <c r="B90" s="89" t="s">
        <v>67</v>
      </c>
      <c r="C90" s="51">
        <v>1463139</v>
      </c>
      <c r="D90" s="51">
        <v>1498255</v>
      </c>
      <c r="E90" s="51">
        <v>1532919</v>
      </c>
      <c r="F90" s="51">
        <v>1586787</v>
      </c>
      <c r="G90" s="51">
        <v>1622966</v>
      </c>
      <c r="H90" s="51">
        <v>1523880</v>
      </c>
      <c r="I90" s="51">
        <v>1708046</v>
      </c>
      <c r="J90" s="51"/>
      <c r="K90" s="51"/>
      <c r="L90" s="99" t="s">
        <v>53</v>
      </c>
      <c r="M90" s="100" t="s">
        <v>67</v>
      </c>
      <c r="N90" s="51"/>
      <c r="O90" s="51"/>
      <c r="P90" s="51"/>
      <c r="Q90" s="51"/>
      <c r="R90" s="51"/>
      <c r="S90" s="51"/>
      <c r="T90" s="51"/>
      <c r="U90" s="51"/>
    </row>
    <row r="91" spans="1:39" ht="16.5" thickBot="1">
      <c r="A91" s="89" t="s">
        <v>53</v>
      </c>
      <c r="B91" s="89" t="s">
        <v>67</v>
      </c>
      <c r="C91" s="51">
        <v>310567</v>
      </c>
      <c r="D91" s="51">
        <v>318021</v>
      </c>
      <c r="E91" s="51">
        <v>325362</v>
      </c>
      <c r="F91" s="51">
        <v>199613</v>
      </c>
      <c r="G91" s="51">
        <v>204164</v>
      </c>
      <c r="H91" s="51">
        <v>334677</v>
      </c>
      <c r="I91" s="51">
        <v>205346</v>
      </c>
      <c r="J91" s="51"/>
      <c r="K91" s="51"/>
      <c r="L91" s="99" t="s">
        <v>23</v>
      </c>
      <c r="M91" s="100" t="s">
        <v>68</v>
      </c>
      <c r="N91" s="51"/>
      <c r="O91" s="51"/>
      <c r="P91" s="51"/>
      <c r="Q91" s="51"/>
      <c r="R91" s="51"/>
      <c r="S91" s="51"/>
      <c r="T91" s="51"/>
      <c r="U91" s="51"/>
    </row>
    <row r="92" spans="1:39" ht="16.5" thickBot="1">
      <c r="A92" s="89" t="s">
        <v>23</v>
      </c>
      <c r="B92" s="89" t="s">
        <v>68</v>
      </c>
      <c r="C92" s="51">
        <v>643104</v>
      </c>
      <c r="D92" s="51">
        <v>658539</v>
      </c>
      <c r="E92" s="51">
        <v>673781</v>
      </c>
      <c r="F92" s="51">
        <v>751634</v>
      </c>
      <c r="G92" s="51">
        <v>768771</v>
      </c>
      <c r="H92" s="51">
        <v>794610</v>
      </c>
      <c r="I92" s="51">
        <v>791535</v>
      </c>
      <c r="J92" s="51"/>
      <c r="K92" s="51"/>
      <c r="L92" s="99" t="s">
        <v>24</v>
      </c>
      <c r="M92" s="100" t="s">
        <v>24</v>
      </c>
      <c r="N92" s="51"/>
      <c r="O92" s="51"/>
      <c r="P92" s="51"/>
      <c r="Q92" s="51"/>
      <c r="R92" s="51"/>
      <c r="S92" s="51"/>
      <c r="T92" s="51"/>
      <c r="U92" s="51"/>
    </row>
    <row r="93" spans="1:39" ht="16.5" thickBot="1">
      <c r="A93" s="89" t="s">
        <v>24</v>
      </c>
      <c r="B93" s="89" t="s">
        <v>24</v>
      </c>
      <c r="C93" s="51">
        <v>563249</v>
      </c>
      <c r="D93" s="51">
        <v>576767</v>
      </c>
      <c r="E93" s="51">
        <v>590110</v>
      </c>
      <c r="F93" s="51">
        <v>558085</v>
      </c>
      <c r="G93" s="51">
        <v>570809</v>
      </c>
      <c r="H93" s="51">
        <v>580437</v>
      </c>
      <c r="I93" s="51">
        <v>597144</v>
      </c>
      <c r="J93" s="51"/>
      <c r="K93" s="51"/>
      <c r="L93" s="99" t="s">
        <v>54</v>
      </c>
      <c r="M93" s="100" t="s">
        <v>25</v>
      </c>
      <c r="N93" s="51"/>
      <c r="O93" s="51"/>
      <c r="P93" s="51"/>
      <c r="Q93" s="51"/>
      <c r="R93" s="51"/>
      <c r="S93" s="51"/>
      <c r="T93" s="51"/>
      <c r="U93" s="51"/>
    </row>
    <row r="94" spans="1:39" ht="16.5" thickBot="1">
      <c r="A94" s="89" t="s">
        <v>54</v>
      </c>
      <c r="B94" s="89" t="s">
        <v>25</v>
      </c>
      <c r="C94" s="51">
        <v>270307</v>
      </c>
      <c r="D94" s="51">
        <v>276794</v>
      </c>
      <c r="E94" s="51">
        <v>283191</v>
      </c>
      <c r="F94" s="51">
        <v>295411</v>
      </c>
      <c r="G94" s="51">
        <v>302146</v>
      </c>
      <c r="H94" s="51">
        <v>307036</v>
      </c>
      <c r="I94" s="51">
        <v>320524</v>
      </c>
      <c r="J94" s="51"/>
      <c r="K94" s="51"/>
      <c r="L94" s="99" t="s">
        <v>26</v>
      </c>
      <c r="M94" s="100" t="s">
        <v>26</v>
      </c>
      <c r="N94" s="51"/>
      <c r="O94" s="51"/>
      <c r="P94" s="51"/>
      <c r="Q94" s="51"/>
      <c r="R94" s="51"/>
      <c r="S94" s="51"/>
      <c r="T94" s="51"/>
      <c r="U94" s="51"/>
    </row>
    <row r="95" spans="1:39" ht="16.5" thickBot="1">
      <c r="A95" s="89" t="s">
        <v>26</v>
      </c>
      <c r="B95" s="89" t="s">
        <v>26</v>
      </c>
      <c r="C95" s="51">
        <v>1173133</v>
      </c>
      <c r="D95" s="51">
        <v>1201289</v>
      </c>
      <c r="E95" s="51">
        <v>1229030</v>
      </c>
      <c r="F95" s="51">
        <v>1290232</v>
      </c>
      <c r="G95" s="51">
        <v>1319649</v>
      </c>
      <c r="H95" s="51">
        <v>1365756</v>
      </c>
      <c r="I95" s="51">
        <v>1365110</v>
      </c>
      <c r="J95" s="51"/>
      <c r="K95" s="51"/>
      <c r="L95" s="99" t="s">
        <v>27</v>
      </c>
      <c r="M95" s="100" t="s">
        <v>27</v>
      </c>
      <c r="N95" s="51"/>
      <c r="O95" s="51"/>
      <c r="P95" s="51"/>
      <c r="Q95" s="51"/>
      <c r="R95" s="51"/>
      <c r="S95" s="51"/>
      <c r="T95" s="51"/>
      <c r="U95" s="51"/>
    </row>
    <row r="96" spans="1:39" ht="16.5" thickBot="1">
      <c r="A96" s="89" t="s">
        <v>27</v>
      </c>
      <c r="B96" s="89" t="s">
        <v>27</v>
      </c>
      <c r="C96" s="51">
        <v>417670</v>
      </c>
      <c r="D96" s="51">
        <v>427694</v>
      </c>
      <c r="E96" s="51">
        <v>437599</v>
      </c>
      <c r="F96" s="51">
        <v>459931</v>
      </c>
      <c r="G96" s="51">
        <v>470417</v>
      </c>
      <c r="H96" s="51">
        <v>488304</v>
      </c>
      <c r="I96" s="51">
        <v>505652</v>
      </c>
      <c r="J96" s="51"/>
      <c r="K96" s="51"/>
      <c r="L96" s="99" t="s">
        <v>55</v>
      </c>
      <c r="M96" s="100" t="s">
        <v>55</v>
      </c>
      <c r="N96" s="51"/>
      <c r="O96" s="51"/>
      <c r="P96" s="51"/>
      <c r="Q96" s="51"/>
      <c r="R96" s="51"/>
      <c r="S96" s="51"/>
      <c r="T96" s="51"/>
      <c r="U96" s="51"/>
    </row>
    <row r="97" spans="1:23" ht="16.5" thickBot="1">
      <c r="A97" s="89" t="s">
        <v>55</v>
      </c>
      <c r="B97" s="89" t="s">
        <v>55</v>
      </c>
      <c r="C97" s="51">
        <v>516019</v>
      </c>
      <c r="D97" s="51">
        <v>528403</v>
      </c>
      <c r="E97" s="51">
        <v>540603</v>
      </c>
      <c r="F97" s="51">
        <v>393179</v>
      </c>
      <c r="G97" s="51">
        <v>402143</v>
      </c>
      <c r="H97" s="51">
        <v>404721</v>
      </c>
      <c r="I97" s="51">
        <v>411888</v>
      </c>
      <c r="J97" s="51"/>
      <c r="K97" s="51"/>
      <c r="L97" s="99" t="s">
        <v>56</v>
      </c>
      <c r="M97" s="100" t="s">
        <v>56</v>
      </c>
      <c r="N97" s="51"/>
      <c r="O97" s="51"/>
      <c r="P97" s="51"/>
      <c r="Q97" s="51"/>
      <c r="R97" s="51"/>
      <c r="S97" s="51"/>
      <c r="T97" s="51"/>
      <c r="U97" s="51"/>
    </row>
    <row r="98" spans="1:23" ht="16.5" thickBot="1">
      <c r="A98" s="89" t="s">
        <v>56</v>
      </c>
      <c r="B98" s="89" t="s">
        <v>56</v>
      </c>
      <c r="C98" s="51">
        <v>240041</v>
      </c>
      <c r="D98" s="51">
        <v>245802</v>
      </c>
      <c r="E98" s="51">
        <v>251499</v>
      </c>
      <c r="F98" s="51">
        <v>254165</v>
      </c>
      <c r="G98" s="51">
        <v>259960</v>
      </c>
      <c r="H98" s="51">
        <v>266871</v>
      </c>
      <c r="I98" s="51">
        <v>292459</v>
      </c>
      <c r="J98" s="51"/>
      <c r="K98" s="51"/>
      <c r="L98" s="99" t="s">
        <v>57</v>
      </c>
      <c r="M98" s="100" t="s">
        <v>56</v>
      </c>
      <c r="N98" s="51"/>
      <c r="O98" s="51"/>
      <c r="P98" s="51"/>
      <c r="Q98" s="51"/>
      <c r="R98" s="51"/>
      <c r="S98" s="51"/>
      <c r="T98" s="51"/>
      <c r="U98" s="51"/>
    </row>
    <row r="99" spans="1:23" ht="16.5" thickBot="1">
      <c r="A99" s="89" t="s">
        <v>57</v>
      </c>
      <c r="B99" s="89" t="s">
        <v>56</v>
      </c>
      <c r="C99" s="51">
        <v>143900</v>
      </c>
      <c r="D99" s="51">
        <v>147354</v>
      </c>
      <c r="E99" s="51">
        <v>150769</v>
      </c>
      <c r="F99" s="51">
        <v>134514</v>
      </c>
      <c r="G99" s="51">
        <v>137581</v>
      </c>
      <c r="H99" s="51">
        <v>141355</v>
      </c>
      <c r="I99" s="51">
        <v>147550</v>
      </c>
      <c r="J99" s="51"/>
      <c r="K99" s="51"/>
      <c r="L99" s="101" t="s">
        <v>58</v>
      </c>
      <c r="M99" s="102" t="s">
        <v>64</v>
      </c>
      <c r="N99" s="51"/>
      <c r="O99" s="51"/>
      <c r="P99" s="51"/>
      <c r="Q99" s="51"/>
      <c r="R99" s="51"/>
      <c r="S99" s="51"/>
      <c r="T99" s="51"/>
      <c r="U99" s="51"/>
    </row>
    <row r="100" spans="1:23" ht="16.5" thickTop="1">
      <c r="A100" s="89" t="s">
        <v>58</v>
      </c>
      <c r="B100" s="89" t="s">
        <v>64</v>
      </c>
      <c r="C100" s="51">
        <v>68100</v>
      </c>
      <c r="D100" s="51">
        <v>69734</v>
      </c>
      <c r="E100" s="51">
        <v>71357</v>
      </c>
      <c r="F100" s="51">
        <v>254214</v>
      </c>
      <c r="G100" s="51">
        <v>260010</v>
      </c>
      <c r="H100" s="51">
        <v>264093</v>
      </c>
      <c r="I100" s="51">
        <v>272424</v>
      </c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1:23" ht="16.5" thickBot="1">
      <c r="A101" s="93" t="s">
        <v>30</v>
      </c>
      <c r="B101" s="97"/>
      <c r="C101" s="51">
        <f>C81+C82+C83+C84+C85+C86+C87+C88+C89+C90+C91+C92+C93+C94+C95+C96+C97+C98+C99+C100</f>
        <v>22581417</v>
      </c>
      <c r="D101" s="51">
        <f t="shared" ref="D101:I101" si="7">D81+D82+D83+D84+D85+D86+D87+D88+D89+D90+D91+D92+D93+D94+D95+D96+D97+D98+D99+D100</f>
        <v>23123373</v>
      </c>
      <c r="E101" s="51">
        <f t="shared" si="7"/>
        <v>23659404</v>
      </c>
      <c r="F101" s="51">
        <f t="shared" si="7"/>
        <v>24242578</v>
      </c>
      <c r="G101" s="51">
        <f t="shared" si="7"/>
        <v>24795307</v>
      </c>
      <c r="H101" s="51">
        <f t="shared" si="7"/>
        <v>25373512</v>
      </c>
      <c r="I101" s="51">
        <f t="shared" si="7"/>
        <v>27136977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1:2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3" ht="15.75">
      <c r="A103" s="51"/>
      <c r="B103" s="44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97"/>
    </row>
    <row r="104" spans="1:23" ht="32.25" thickBot="1">
      <c r="A104" s="51" t="s">
        <v>17</v>
      </c>
      <c r="B104" s="34" t="s">
        <v>18</v>
      </c>
      <c r="C104" s="34" t="s">
        <v>19</v>
      </c>
      <c r="D104" s="34" t="s">
        <v>20</v>
      </c>
      <c r="E104" s="34" t="s">
        <v>21</v>
      </c>
      <c r="F104" s="35" t="s">
        <v>36</v>
      </c>
      <c r="G104" s="34" t="s">
        <v>22</v>
      </c>
      <c r="H104" s="34" t="s">
        <v>23</v>
      </c>
      <c r="I104" s="34" t="s">
        <v>24</v>
      </c>
      <c r="J104" s="35" t="s">
        <v>25</v>
      </c>
      <c r="K104" s="34" t="s">
        <v>26</v>
      </c>
      <c r="L104" s="34" t="s">
        <v>27</v>
      </c>
      <c r="M104" s="34" t="s">
        <v>28</v>
      </c>
      <c r="N104" s="34" t="s">
        <v>29</v>
      </c>
      <c r="O104" s="34" t="s">
        <v>30</v>
      </c>
      <c r="P104" s="51"/>
      <c r="Q104" s="51"/>
      <c r="R104" s="51"/>
      <c r="S104" s="51"/>
      <c r="T104" s="51"/>
      <c r="U104" s="51"/>
      <c r="V104" s="51"/>
      <c r="W104" s="51"/>
    </row>
    <row r="105" spans="1:23" ht="15.75">
      <c r="A105" s="89" t="s">
        <v>69</v>
      </c>
      <c r="B105" s="51">
        <f>S82</f>
        <v>5123910</v>
      </c>
      <c r="C105" s="51">
        <f>T82+U82+V82+AL82</f>
        <v>5902130</v>
      </c>
      <c r="D105" s="51">
        <f>W82</f>
        <v>1493597</v>
      </c>
      <c r="E105" s="51">
        <f>X82</f>
        <v>1061386</v>
      </c>
      <c r="F105" s="51">
        <f>Y82+Z82+AA82</f>
        <v>3259265</v>
      </c>
      <c r="G105" s="51">
        <f>AB82+AC82</f>
        <v>1773706</v>
      </c>
      <c r="H105" s="51">
        <f t="shared" ref="H105:M105" si="8">AD82</f>
        <v>643104</v>
      </c>
      <c r="I105" s="51">
        <f t="shared" si="8"/>
        <v>563249</v>
      </c>
      <c r="J105" s="51">
        <f t="shared" si="8"/>
        <v>270307</v>
      </c>
      <c r="K105">
        <f t="shared" si="8"/>
        <v>1173133</v>
      </c>
      <c r="L105" s="51">
        <f t="shared" si="8"/>
        <v>417670</v>
      </c>
      <c r="M105" s="51">
        <f t="shared" si="8"/>
        <v>516019</v>
      </c>
      <c r="N105" s="51">
        <f>AJ82+AK82</f>
        <v>383941</v>
      </c>
      <c r="O105" s="51">
        <f>B105+C105+D105+E105+F105+G105+H105+I105+J105+K105+L105+M105+N105</f>
        <v>22581417</v>
      </c>
      <c r="P105" s="51"/>
      <c r="Q105" s="51"/>
      <c r="R105" s="51"/>
      <c r="S105" s="51"/>
      <c r="T105" s="51"/>
      <c r="U105" s="51"/>
      <c r="V105" s="51"/>
      <c r="W105" s="51"/>
    </row>
    <row r="106" spans="1:23" ht="15.75">
      <c r="A106" s="89" t="s">
        <v>70</v>
      </c>
      <c r="B106" s="51">
        <f t="shared" ref="B106:B111" si="9">S83</f>
        <v>5246884</v>
      </c>
      <c r="C106" s="51">
        <f t="shared" ref="C106:C111" si="10">T83+U83+V83+AL83</f>
        <v>6043781</v>
      </c>
      <c r="D106" s="51">
        <f t="shared" ref="D106:E106" si="11">W83</f>
        <v>1529443</v>
      </c>
      <c r="E106" s="51">
        <f t="shared" si="11"/>
        <v>1086859</v>
      </c>
      <c r="F106" s="51">
        <f t="shared" ref="F106:F111" si="12">Y83+Z83+AA83</f>
        <v>3337488</v>
      </c>
      <c r="G106" s="51">
        <f t="shared" ref="G106:G111" si="13">AB83+AC83</f>
        <v>1816276</v>
      </c>
      <c r="H106" s="51">
        <f t="shared" ref="H106:H111" si="14">AD83</f>
        <v>658539</v>
      </c>
      <c r="I106" s="51">
        <f t="shared" ref="I106:I111" si="15">AE83</f>
        <v>576767</v>
      </c>
      <c r="J106" s="51">
        <f t="shared" ref="J106:J111" si="16">AF83</f>
        <v>276794</v>
      </c>
      <c r="K106">
        <f t="shared" ref="K106:K111" si="17">AG83</f>
        <v>1201289</v>
      </c>
      <c r="L106" s="51">
        <f t="shared" ref="L106:L111" si="18">AH83</f>
        <v>427694</v>
      </c>
      <c r="M106" s="51">
        <f t="shared" ref="M106:M111" si="19">AI83</f>
        <v>528403</v>
      </c>
      <c r="N106" s="51">
        <f t="shared" ref="N106:N111" si="20">AJ83+AK83</f>
        <v>393156</v>
      </c>
      <c r="O106" s="51">
        <f t="shared" ref="O106:O110" si="21">B106+C106+D106+E106+F106+G106+H106+I106+J106+K106+L106+M106+N106</f>
        <v>23123373</v>
      </c>
      <c r="P106" s="51"/>
      <c r="Q106" s="51"/>
      <c r="R106" s="51"/>
      <c r="S106" s="51"/>
      <c r="T106" s="51"/>
      <c r="U106" s="51"/>
      <c r="V106" s="51"/>
      <c r="W106" s="51"/>
    </row>
    <row r="107" spans="1:23" ht="15.75">
      <c r="A107" s="89" t="s">
        <v>71</v>
      </c>
      <c r="B107" s="51">
        <f t="shared" si="9"/>
        <v>5367563</v>
      </c>
      <c r="C107" s="51">
        <f t="shared" si="10"/>
        <v>6184888</v>
      </c>
      <c r="D107" s="51">
        <f t="shared" ref="D107:E107" si="22">W84</f>
        <v>1564973</v>
      </c>
      <c r="E107" s="51">
        <f t="shared" si="22"/>
        <v>1112066</v>
      </c>
      <c r="F107" s="51">
        <f t="shared" si="12"/>
        <v>3415051</v>
      </c>
      <c r="G107" s="51">
        <f t="shared" si="13"/>
        <v>1858281</v>
      </c>
      <c r="H107" s="51">
        <f t="shared" si="14"/>
        <v>673781</v>
      </c>
      <c r="I107" s="51">
        <f t="shared" si="15"/>
        <v>590110</v>
      </c>
      <c r="J107" s="51">
        <f t="shared" si="16"/>
        <v>283191</v>
      </c>
      <c r="K107">
        <f t="shared" si="17"/>
        <v>1229030</v>
      </c>
      <c r="L107" s="51">
        <f t="shared" si="18"/>
        <v>437599</v>
      </c>
      <c r="M107" s="51">
        <f t="shared" si="19"/>
        <v>540603</v>
      </c>
      <c r="N107" s="51">
        <f t="shared" si="20"/>
        <v>402268</v>
      </c>
      <c r="O107" s="51">
        <f t="shared" si="21"/>
        <v>23659404</v>
      </c>
      <c r="P107" s="51"/>
      <c r="Q107" s="51"/>
      <c r="R107" s="51"/>
      <c r="S107" s="51"/>
      <c r="T107" s="51"/>
      <c r="U107" s="51"/>
      <c r="V107" s="51"/>
      <c r="W107" s="51"/>
    </row>
    <row r="108" spans="1:23" ht="15.75">
      <c r="A108" s="89" t="s">
        <v>72</v>
      </c>
      <c r="B108" s="51">
        <f t="shared" si="9"/>
        <v>5922361</v>
      </c>
      <c r="C108" s="51">
        <f t="shared" si="10"/>
        <v>6111577</v>
      </c>
      <c r="D108" s="51">
        <f t="shared" ref="D108:E108" si="23">W85</f>
        <v>1632258</v>
      </c>
      <c r="E108" s="51">
        <f t="shared" si="23"/>
        <v>1086042</v>
      </c>
      <c r="F108" s="51">
        <f t="shared" si="12"/>
        <v>3566789</v>
      </c>
      <c r="G108" s="51">
        <f t="shared" si="13"/>
        <v>1786400</v>
      </c>
      <c r="H108" s="51">
        <f t="shared" si="14"/>
        <v>751634</v>
      </c>
      <c r="I108" s="51">
        <f t="shared" si="15"/>
        <v>558085</v>
      </c>
      <c r="J108" s="51">
        <f t="shared" si="16"/>
        <v>295411</v>
      </c>
      <c r="K108">
        <f t="shared" si="17"/>
        <v>1290232</v>
      </c>
      <c r="L108" s="51">
        <f t="shared" si="18"/>
        <v>459931</v>
      </c>
      <c r="M108" s="51">
        <f t="shared" si="19"/>
        <v>393179</v>
      </c>
      <c r="N108" s="51">
        <f t="shared" si="20"/>
        <v>388679</v>
      </c>
      <c r="O108" s="51">
        <f t="shared" si="21"/>
        <v>24242578</v>
      </c>
      <c r="P108" s="51"/>
      <c r="Q108" s="51"/>
      <c r="R108" s="51"/>
      <c r="S108" s="51"/>
      <c r="T108" s="51"/>
      <c r="U108" s="51"/>
      <c r="V108" s="51"/>
      <c r="W108" s="51"/>
    </row>
    <row r="109" spans="1:23" ht="15.75">
      <c r="A109" s="89" t="s">
        <v>73</v>
      </c>
      <c r="B109" s="51">
        <f t="shared" si="9"/>
        <v>6057391</v>
      </c>
      <c r="C109" s="51">
        <f t="shared" si="10"/>
        <v>6250921</v>
      </c>
      <c r="D109" s="51">
        <f t="shared" ref="D109:E109" si="24">W86</f>
        <v>1669473</v>
      </c>
      <c r="E109" s="51">
        <f t="shared" si="24"/>
        <v>1110804</v>
      </c>
      <c r="F109" s="51">
        <f t="shared" si="12"/>
        <v>3648112</v>
      </c>
      <c r="G109" s="51">
        <f t="shared" si="13"/>
        <v>1827130</v>
      </c>
      <c r="H109" s="51">
        <f t="shared" si="14"/>
        <v>768771</v>
      </c>
      <c r="I109" s="51">
        <f t="shared" si="15"/>
        <v>570809</v>
      </c>
      <c r="J109" s="51">
        <f t="shared" si="16"/>
        <v>302146</v>
      </c>
      <c r="K109">
        <f t="shared" si="17"/>
        <v>1319649</v>
      </c>
      <c r="L109" s="51">
        <f t="shared" si="18"/>
        <v>470417</v>
      </c>
      <c r="M109" s="51">
        <f t="shared" si="19"/>
        <v>402143</v>
      </c>
      <c r="N109" s="51">
        <f t="shared" si="20"/>
        <v>397541</v>
      </c>
      <c r="O109" s="51">
        <f t="shared" si="21"/>
        <v>24795307</v>
      </c>
      <c r="P109" s="51"/>
      <c r="Q109" s="51"/>
      <c r="R109" s="51"/>
      <c r="S109" s="51"/>
      <c r="T109" s="51"/>
      <c r="U109" s="51"/>
      <c r="V109" s="51"/>
      <c r="W109" s="51"/>
    </row>
    <row r="110" spans="1:23" ht="15.75">
      <c r="A110" s="89" t="s">
        <v>74</v>
      </c>
      <c r="B110" s="51">
        <f t="shared" si="9"/>
        <v>6247386</v>
      </c>
      <c r="C110" s="51">
        <f t="shared" si="10"/>
        <v>6348357</v>
      </c>
      <c r="D110" s="51">
        <f t="shared" ref="D110:E110" si="25">W87</f>
        <v>1719494</v>
      </c>
      <c r="E110" s="51">
        <f t="shared" si="25"/>
        <v>1135744</v>
      </c>
      <c r="F110" s="51">
        <f t="shared" si="12"/>
        <v>3714884</v>
      </c>
      <c r="G110" s="51">
        <f t="shared" si="13"/>
        <v>1858557</v>
      </c>
      <c r="H110" s="51">
        <f t="shared" si="14"/>
        <v>794610</v>
      </c>
      <c r="I110" s="51">
        <f t="shared" si="15"/>
        <v>580437</v>
      </c>
      <c r="J110" s="51">
        <f t="shared" si="16"/>
        <v>307036</v>
      </c>
      <c r="K110">
        <f t="shared" si="17"/>
        <v>1365756</v>
      </c>
      <c r="L110" s="51">
        <f t="shared" si="18"/>
        <v>488304</v>
      </c>
      <c r="M110" s="51">
        <f t="shared" si="19"/>
        <v>404721</v>
      </c>
      <c r="N110" s="51">
        <f t="shared" si="20"/>
        <v>408226</v>
      </c>
      <c r="O110" s="51">
        <f t="shared" si="21"/>
        <v>25373512</v>
      </c>
      <c r="P110" s="51"/>
      <c r="Q110" s="51"/>
      <c r="R110" s="51"/>
      <c r="S110" s="51"/>
      <c r="T110" s="51"/>
      <c r="U110" s="51"/>
      <c r="V110" s="51"/>
      <c r="W110" s="51"/>
    </row>
    <row r="111" spans="1:23" ht="15.75">
      <c r="A111" s="89" t="s">
        <v>75</v>
      </c>
      <c r="B111" s="51">
        <f t="shared" si="9"/>
        <v>6777146</v>
      </c>
      <c r="C111" s="51">
        <f t="shared" si="10"/>
        <v>6915006</v>
      </c>
      <c r="D111" s="51">
        <f t="shared" ref="D111:E111" si="26">W88</f>
        <v>1777933</v>
      </c>
      <c r="E111" s="51">
        <f t="shared" si="26"/>
        <v>1215858</v>
      </c>
      <c r="F111" s="51">
        <f t="shared" si="12"/>
        <v>4105780</v>
      </c>
      <c r="G111" s="51">
        <f t="shared" si="13"/>
        <v>1913392</v>
      </c>
      <c r="H111" s="51">
        <f t="shared" si="14"/>
        <v>791535</v>
      </c>
      <c r="I111" s="51">
        <f t="shared" si="15"/>
        <v>597144</v>
      </c>
      <c r="J111" s="51">
        <f t="shared" si="16"/>
        <v>320524</v>
      </c>
      <c r="K111">
        <f t="shared" si="17"/>
        <v>1365110</v>
      </c>
      <c r="L111" s="51">
        <f t="shared" si="18"/>
        <v>505652</v>
      </c>
      <c r="M111" s="51">
        <f t="shared" si="19"/>
        <v>411888</v>
      </c>
      <c r="N111" s="51">
        <f t="shared" si="20"/>
        <v>440009</v>
      </c>
      <c r="O111" s="51">
        <f>B111+C111+D111+E111+F111+G111+H111+I111+J111+K111+L111+M111+N111</f>
        <v>27136977</v>
      </c>
      <c r="P111" s="51"/>
      <c r="Q111" s="51"/>
      <c r="R111" s="51"/>
      <c r="S111" s="51"/>
      <c r="T111" s="51"/>
    </row>
    <row r="112" spans="1:23" ht="15.75">
      <c r="A112" s="89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 ht="15.75">
      <c r="A113" s="89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 ht="15.75">
      <c r="A114" s="89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 ht="15.75">
      <c r="A115" s="89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 ht="15.75">
      <c r="A116" s="89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 ht="15.75">
      <c r="A117" s="89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 ht="15.75">
      <c r="A118" s="89"/>
      <c r="B118" s="51"/>
    </row>
    <row r="119" spans="1:20" ht="15.75">
      <c r="A119" s="89"/>
      <c r="B119" s="51"/>
    </row>
    <row r="120" spans="1:20" ht="15.75">
      <c r="A120" s="89"/>
      <c r="B120" s="51"/>
    </row>
    <row r="121" spans="1:20" ht="15.75">
      <c r="A121" s="89"/>
      <c r="B121" s="51"/>
    </row>
    <row r="122" spans="1:20" ht="15.75">
      <c r="A122" s="89"/>
      <c r="B122" s="51"/>
    </row>
    <row r="123" spans="1:20" ht="15.75">
      <c r="A123" s="89"/>
      <c r="B123" s="51"/>
    </row>
    <row r="124" spans="1:20" ht="15.75">
      <c r="A124" s="89"/>
      <c r="B124" s="51"/>
    </row>
    <row r="125" spans="1:20" ht="16.5" thickBot="1">
      <c r="A125" s="93"/>
      <c r="B125" s="51"/>
    </row>
  </sheetData>
  <mergeCells count="6">
    <mergeCell ref="K26:P26"/>
    <mergeCell ref="A49:B49"/>
    <mergeCell ref="A2:J2"/>
    <mergeCell ref="A3:J3"/>
    <mergeCell ref="A20:J20"/>
    <mergeCell ref="A26:J2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selection activeCell="K18" sqref="K18"/>
    </sheetView>
  </sheetViews>
  <sheetFormatPr defaultColWidth="8.85546875" defaultRowHeight="15"/>
  <cols>
    <col min="1" max="3" width="8.85546875" style="51"/>
    <col min="4" max="4" width="13.28515625" style="51" bestFit="1" customWidth="1"/>
    <col min="5" max="16384" width="8.85546875" style="51"/>
  </cols>
  <sheetData>
    <row r="1" spans="1:18">
      <c r="A1"/>
      <c r="B1" t="s">
        <v>78</v>
      </c>
      <c r="C1"/>
      <c r="D1"/>
      <c r="E1"/>
      <c r="F1"/>
    </row>
    <row r="2" spans="1:18" ht="15.75" thickBot="1">
      <c r="A2"/>
    </row>
    <row r="3" spans="1:18" ht="15.75">
      <c r="A3" s="1" t="s">
        <v>2</v>
      </c>
      <c r="B3" s="60" t="s">
        <v>3</v>
      </c>
      <c r="C3" s="61"/>
      <c r="D3" s="62"/>
      <c r="E3" s="60" t="s">
        <v>4</v>
      </c>
      <c r="F3" s="61"/>
      <c r="G3" s="62"/>
      <c r="H3" s="60" t="s">
        <v>5</v>
      </c>
      <c r="I3" s="61"/>
      <c r="J3" s="62"/>
    </row>
    <row r="4" spans="1:18" ht="16.5" thickBot="1">
      <c r="A4" s="4"/>
      <c r="B4" s="25" t="s">
        <v>6</v>
      </c>
      <c r="C4" s="10"/>
      <c r="D4" s="67"/>
      <c r="E4" s="25" t="s">
        <v>7</v>
      </c>
      <c r="F4" s="10"/>
      <c r="G4" s="67"/>
      <c r="H4" s="25" t="s">
        <v>8</v>
      </c>
      <c r="I4" s="10"/>
      <c r="J4" s="67"/>
    </row>
    <row r="5" spans="1:18" ht="15.75">
      <c r="A5" s="4" t="s">
        <v>9</v>
      </c>
      <c r="B5" s="60" t="s">
        <v>10</v>
      </c>
      <c r="C5" s="61" t="s">
        <v>11</v>
      </c>
      <c r="D5" s="62" t="s">
        <v>12</v>
      </c>
      <c r="E5" s="23" t="s">
        <v>10</v>
      </c>
      <c r="F5" s="4" t="s">
        <v>11</v>
      </c>
      <c r="G5" s="68" t="s">
        <v>12</v>
      </c>
      <c r="H5" s="23" t="s">
        <v>10</v>
      </c>
      <c r="I5" s="4" t="s">
        <v>11</v>
      </c>
      <c r="J5" s="68" t="s">
        <v>12</v>
      </c>
    </row>
    <row r="6" spans="1:18" ht="16.5" thickBot="1">
      <c r="A6" s="10"/>
      <c r="B6" s="28" t="s">
        <v>13</v>
      </c>
      <c r="C6" s="6" t="s">
        <v>14</v>
      </c>
      <c r="D6" s="63" t="s">
        <v>8</v>
      </c>
      <c r="E6" s="28" t="s">
        <v>13</v>
      </c>
      <c r="F6" s="6" t="s">
        <v>14</v>
      </c>
      <c r="G6" s="63" t="s">
        <v>8</v>
      </c>
      <c r="H6" s="25" t="s">
        <v>13</v>
      </c>
      <c r="I6" s="10" t="s">
        <v>14</v>
      </c>
      <c r="J6" s="67" t="s">
        <v>8</v>
      </c>
    </row>
    <row r="7" spans="1:18" ht="15.75">
      <c r="A7" s="4">
        <v>2004</v>
      </c>
      <c r="B7" s="64">
        <v>375</v>
      </c>
      <c r="C7" s="65">
        <v>297</v>
      </c>
      <c r="D7" s="66">
        <v>666</v>
      </c>
      <c r="E7" s="64">
        <v>157</v>
      </c>
      <c r="F7" s="65">
        <v>86</v>
      </c>
      <c r="G7" s="66">
        <v>223</v>
      </c>
      <c r="H7" s="64">
        <f t="shared" ref="H7:I13" si="0">B7+E7</f>
        <v>532</v>
      </c>
      <c r="I7" s="65">
        <f t="shared" si="0"/>
        <v>383</v>
      </c>
      <c r="J7" s="66">
        <f>H7+I7</f>
        <v>915</v>
      </c>
    </row>
    <row r="8" spans="1:18" ht="15.75">
      <c r="A8" s="4">
        <v>2005</v>
      </c>
      <c r="B8" s="64">
        <v>454</v>
      </c>
      <c r="C8" s="65">
        <v>341</v>
      </c>
      <c r="D8" s="66">
        <v>789</v>
      </c>
      <c r="E8" s="64">
        <v>175</v>
      </c>
      <c r="F8" s="65">
        <v>81</v>
      </c>
      <c r="G8" s="66">
        <v>249</v>
      </c>
      <c r="H8" s="64">
        <f t="shared" si="0"/>
        <v>629</v>
      </c>
      <c r="I8" s="65">
        <f t="shared" si="0"/>
        <v>422</v>
      </c>
      <c r="J8" s="66">
        <f t="shared" ref="J8:J13" si="1">H8+I8</f>
        <v>1051</v>
      </c>
    </row>
    <row r="9" spans="1:18" ht="15.75">
      <c r="A9" s="4">
        <v>2006</v>
      </c>
      <c r="B9" s="64">
        <v>413</v>
      </c>
      <c r="C9" s="65">
        <v>364</v>
      </c>
      <c r="D9" s="66">
        <v>772</v>
      </c>
      <c r="E9" s="64">
        <v>179</v>
      </c>
      <c r="F9" s="65">
        <v>105</v>
      </c>
      <c r="G9" s="66">
        <v>272</v>
      </c>
      <c r="H9" s="64">
        <f t="shared" si="0"/>
        <v>592</v>
      </c>
      <c r="I9" s="65">
        <f t="shared" si="0"/>
        <v>469</v>
      </c>
      <c r="J9" s="66">
        <f t="shared" si="1"/>
        <v>1061</v>
      </c>
    </row>
    <row r="10" spans="1:18" ht="15.75">
      <c r="A10" s="4">
        <v>2007</v>
      </c>
      <c r="B10" s="64">
        <v>475</v>
      </c>
      <c r="C10" s="65">
        <v>395</v>
      </c>
      <c r="D10" s="66">
        <v>864</v>
      </c>
      <c r="E10" s="64">
        <v>199</v>
      </c>
      <c r="F10" s="65">
        <v>103</v>
      </c>
      <c r="G10" s="66">
        <v>292</v>
      </c>
      <c r="H10" s="64">
        <f t="shared" si="0"/>
        <v>674</v>
      </c>
      <c r="I10" s="65">
        <f t="shared" si="0"/>
        <v>498</v>
      </c>
      <c r="J10" s="66">
        <f t="shared" si="1"/>
        <v>1172</v>
      </c>
    </row>
    <row r="11" spans="1:18" ht="15.75">
      <c r="A11" s="4">
        <v>2008</v>
      </c>
      <c r="B11" s="64">
        <v>488</v>
      </c>
      <c r="C11" s="65">
        <v>441</v>
      </c>
      <c r="D11" s="66">
        <v>926</v>
      </c>
      <c r="E11" s="64">
        <v>226</v>
      </c>
      <c r="F11" s="65">
        <v>91</v>
      </c>
      <c r="G11" s="66">
        <v>310</v>
      </c>
      <c r="H11" s="64">
        <f t="shared" si="0"/>
        <v>714</v>
      </c>
      <c r="I11" s="65">
        <f t="shared" si="0"/>
        <v>532</v>
      </c>
      <c r="J11" s="66">
        <f t="shared" si="1"/>
        <v>1246</v>
      </c>
    </row>
    <row r="12" spans="1:18" ht="15.75">
      <c r="A12" s="4">
        <v>2009</v>
      </c>
      <c r="B12" s="64">
        <v>638</v>
      </c>
      <c r="C12" s="65">
        <v>511</v>
      </c>
      <c r="D12" s="66">
        <v>1143</v>
      </c>
      <c r="E12" s="64">
        <v>237</v>
      </c>
      <c r="F12" s="65">
        <v>91</v>
      </c>
      <c r="G12" s="66">
        <v>324</v>
      </c>
      <c r="H12" s="64">
        <f t="shared" si="0"/>
        <v>875</v>
      </c>
      <c r="I12" s="65">
        <f t="shared" si="0"/>
        <v>602</v>
      </c>
      <c r="J12" s="66">
        <f t="shared" si="1"/>
        <v>1477</v>
      </c>
    </row>
    <row r="13" spans="1:18" ht="15.75">
      <c r="A13" s="4">
        <v>2010</v>
      </c>
      <c r="B13" s="64">
        <v>618</v>
      </c>
      <c r="C13" s="65">
        <v>525</v>
      </c>
      <c r="D13" s="66">
        <v>1140</v>
      </c>
      <c r="E13" s="64">
        <v>267</v>
      </c>
      <c r="F13" s="65">
        <v>140</v>
      </c>
      <c r="G13" s="66">
        <v>404</v>
      </c>
      <c r="H13" s="64">
        <f>B13+E13</f>
        <v>885</v>
      </c>
      <c r="I13" s="65">
        <f t="shared" si="0"/>
        <v>665</v>
      </c>
      <c r="J13" s="66">
        <f t="shared" si="1"/>
        <v>1550</v>
      </c>
    </row>
    <row r="14" spans="1:18" ht="15.75">
      <c r="A14" s="4"/>
      <c r="B14" s="64"/>
      <c r="C14" s="65"/>
      <c r="D14" s="66">
        <f>SUM(D7:D13)</f>
        <v>6300</v>
      </c>
      <c r="E14" s="64"/>
      <c r="F14" s="65"/>
      <c r="G14" s="66">
        <f>SUM(G7:G13)</f>
        <v>2074</v>
      </c>
      <c r="H14" s="64"/>
      <c r="I14" s="65"/>
      <c r="J14" s="66">
        <f>SUM(J7:J13)</f>
        <v>8472</v>
      </c>
    </row>
    <row r="15" spans="1:18">
      <c r="A15"/>
      <c r="B15" s="56"/>
      <c r="C15" s="58"/>
      <c r="D15" s="59"/>
      <c r="E15" s="59"/>
      <c r="F15" s="59"/>
      <c r="G15"/>
      <c r="O15" s="54"/>
    </row>
    <row r="16" spans="1:18">
      <c r="A16" s="44"/>
      <c r="B16" s="56"/>
      <c r="C16" s="58"/>
      <c r="D16" s="59"/>
      <c r="E16" s="59"/>
      <c r="F16" s="59"/>
      <c r="G16"/>
      <c r="I16" s="54"/>
      <c r="J16" s="54"/>
      <c r="K16" s="54"/>
      <c r="L16" s="54"/>
      <c r="M16" s="54"/>
      <c r="N16" s="54"/>
      <c r="O16" s="54"/>
      <c r="P16" s="55"/>
      <c r="Q16" s="54"/>
      <c r="R16" s="54"/>
    </row>
    <row r="17" spans="1:33">
      <c r="A17" s="44"/>
      <c r="B17" s="56"/>
      <c r="C17" s="58"/>
      <c r="D17" s="59"/>
      <c r="E17" s="59"/>
      <c r="F17" s="59"/>
      <c r="G17"/>
    </row>
    <row r="18" spans="1:33">
      <c r="A18" s="44"/>
      <c r="B18" s="56"/>
      <c r="C18" s="58"/>
      <c r="D18" s="59"/>
      <c r="E18" s="59"/>
      <c r="F18" s="59"/>
      <c r="G18"/>
    </row>
    <row r="19" spans="1:33">
      <c r="A19" s="18"/>
      <c r="B19" s="18"/>
      <c r="C19" s="18"/>
      <c r="D19" s="18"/>
      <c r="E19" s="18"/>
      <c r="F19" s="18"/>
      <c r="G19" s="18"/>
      <c r="H19" s="18"/>
      <c r="I19" s="18"/>
      <c r="J19"/>
      <c r="K19" s="56"/>
      <c r="L19" s="58"/>
      <c r="M19" s="59"/>
      <c r="N19" s="59"/>
      <c r="O19" s="59"/>
      <c r="P19"/>
      <c r="Q19" s="54"/>
      <c r="AB19" s="54"/>
      <c r="AC19" s="54"/>
      <c r="AD19" s="54"/>
    </row>
    <row r="20" spans="1:33">
      <c r="A20" s="137"/>
      <c r="B20" s="137"/>
      <c r="C20" s="137"/>
      <c r="D20" s="137"/>
      <c r="E20" s="137"/>
      <c r="F20" s="137"/>
      <c r="G20" s="137"/>
      <c r="H20" s="137"/>
      <c r="I20" s="137"/>
      <c r="J20"/>
      <c r="K20" s="56"/>
      <c r="L20"/>
      <c r="M20"/>
      <c r="N20"/>
      <c r="O20"/>
      <c r="P20"/>
    </row>
    <row r="21" spans="1:33">
      <c r="A21"/>
      <c r="B21"/>
      <c r="C21"/>
      <c r="D21"/>
      <c r="E21"/>
      <c r="F21"/>
      <c r="G21"/>
      <c r="H21"/>
      <c r="I21"/>
      <c r="J21"/>
      <c r="K21" s="56"/>
      <c r="L21"/>
      <c r="M21"/>
      <c r="N21"/>
      <c r="O21"/>
      <c r="P21"/>
    </row>
    <row r="22" spans="1:33">
      <c r="A22" s="72"/>
      <c r="B22" s="44"/>
      <c r="C22" s="44"/>
      <c r="D22" s="44"/>
      <c r="E22" s="44"/>
      <c r="F22" s="44"/>
      <c r="G22" s="44"/>
      <c r="H22" s="44"/>
      <c r="I22" s="44"/>
      <c r="J22" s="44"/>
      <c r="K22" s="56"/>
      <c r="L22" s="56"/>
      <c r="M22" s="56"/>
      <c r="N22" s="56"/>
      <c r="O22" s="56"/>
      <c r="P22" s="56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3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3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spans="1:3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Q25" s="44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44"/>
      <c r="AC25" s="44"/>
      <c r="AD25" s="44"/>
      <c r="AE25" s="44"/>
    </row>
    <row r="26" spans="1:33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Q26" s="44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44"/>
      <c r="AC26" s="44"/>
      <c r="AD26" s="44"/>
      <c r="AE26" s="44"/>
      <c r="AF26" s="44"/>
      <c r="AG26" s="44"/>
    </row>
    <row r="27" spans="1:33">
      <c r="A27" s="44"/>
      <c r="B27" s="44" t="s">
        <v>77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Q27" s="44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44"/>
      <c r="AC27" s="44"/>
      <c r="AD27" s="44"/>
      <c r="AE27" s="73"/>
      <c r="AF27" s="44"/>
      <c r="AG27" s="73"/>
    </row>
    <row r="28" spans="1:33" ht="15.75">
      <c r="A28" s="4"/>
      <c r="B28" s="4"/>
      <c r="C28" s="4"/>
      <c r="D28" s="4"/>
      <c r="E28" s="4"/>
      <c r="F28" s="74"/>
      <c r="G28" s="4"/>
      <c r="H28" s="4"/>
      <c r="I28" s="4"/>
      <c r="J28" s="74"/>
      <c r="K28" s="4"/>
      <c r="L28" s="4"/>
      <c r="M28" s="4"/>
      <c r="N28" s="4"/>
      <c r="O28" s="4"/>
      <c r="Q28" s="7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ht="63.75" thickBot="1">
      <c r="A29" s="4"/>
      <c r="B29" s="32" t="s">
        <v>17</v>
      </c>
      <c r="C29" s="34" t="s">
        <v>18</v>
      </c>
      <c r="D29" s="34" t="s">
        <v>19</v>
      </c>
      <c r="E29" s="34" t="s">
        <v>20</v>
      </c>
      <c r="F29" s="34" t="s">
        <v>21</v>
      </c>
      <c r="G29" s="35" t="s">
        <v>36</v>
      </c>
      <c r="H29" s="34" t="s">
        <v>22</v>
      </c>
      <c r="I29" s="34" t="s">
        <v>23</v>
      </c>
      <c r="J29" s="34" t="s">
        <v>24</v>
      </c>
      <c r="K29" s="35" t="s">
        <v>25</v>
      </c>
      <c r="L29" s="34" t="s">
        <v>26</v>
      </c>
      <c r="M29" s="34" t="s">
        <v>27</v>
      </c>
      <c r="N29" s="34" t="s">
        <v>28</v>
      </c>
      <c r="O29" s="34" t="s">
        <v>29</v>
      </c>
      <c r="P29" s="34" t="s">
        <v>30</v>
      </c>
      <c r="Q29" s="76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3" ht="15.75">
      <c r="A30" s="4"/>
      <c r="B30" s="96">
        <v>2004</v>
      </c>
      <c r="C30" s="95">
        <v>232</v>
      </c>
      <c r="D30" s="95">
        <v>265</v>
      </c>
      <c r="E30" s="95">
        <v>55</v>
      </c>
      <c r="F30" s="95">
        <v>35</v>
      </c>
      <c r="G30" s="95">
        <v>139</v>
      </c>
      <c r="H30" s="95">
        <v>66</v>
      </c>
      <c r="I30" s="95">
        <v>27</v>
      </c>
      <c r="J30" s="95">
        <v>18</v>
      </c>
      <c r="K30" s="95">
        <v>11</v>
      </c>
      <c r="L30" s="95">
        <v>20</v>
      </c>
      <c r="M30" s="95">
        <v>4</v>
      </c>
      <c r="N30" s="95">
        <v>9</v>
      </c>
      <c r="O30" s="95">
        <v>8</v>
      </c>
      <c r="P30" s="30">
        <f t="shared" ref="P30:P36" si="2">C30+D30+E30+F30+G30+H30+I30+J30+K30+L30+M30+N30+O30</f>
        <v>889</v>
      </c>
      <c r="Q30" s="76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ht="15.75">
      <c r="A31" s="4"/>
      <c r="B31" s="96">
        <v>2005</v>
      </c>
      <c r="C31" s="95">
        <v>301</v>
      </c>
      <c r="D31" s="95">
        <v>302</v>
      </c>
      <c r="E31" s="95">
        <v>77</v>
      </c>
      <c r="F31" s="95">
        <v>50</v>
      </c>
      <c r="G31" s="95">
        <v>145</v>
      </c>
      <c r="H31" s="95">
        <v>62</v>
      </c>
      <c r="I31" s="95">
        <v>20</v>
      </c>
      <c r="J31" s="95">
        <v>27</v>
      </c>
      <c r="K31" s="95">
        <v>7</v>
      </c>
      <c r="L31" s="95">
        <v>15</v>
      </c>
      <c r="M31" s="95">
        <v>12</v>
      </c>
      <c r="N31" s="95">
        <v>11</v>
      </c>
      <c r="O31" s="95">
        <v>9</v>
      </c>
      <c r="P31" s="30">
        <f t="shared" si="2"/>
        <v>1038</v>
      </c>
      <c r="Q31" s="7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3" ht="15.75">
      <c r="A32" s="4"/>
      <c r="B32" s="96">
        <v>2006</v>
      </c>
      <c r="C32" s="95">
        <v>302</v>
      </c>
      <c r="D32" s="95">
        <v>322</v>
      </c>
      <c r="E32" s="95">
        <v>74</v>
      </c>
      <c r="F32" s="95">
        <v>32</v>
      </c>
      <c r="G32" s="95">
        <v>165</v>
      </c>
      <c r="H32" s="95">
        <v>63</v>
      </c>
      <c r="I32" s="95">
        <v>19</v>
      </c>
      <c r="J32" s="95">
        <v>22</v>
      </c>
      <c r="K32" s="95">
        <v>7</v>
      </c>
      <c r="L32" s="95">
        <v>11</v>
      </c>
      <c r="M32" s="95">
        <v>8</v>
      </c>
      <c r="N32" s="95">
        <v>11</v>
      </c>
      <c r="O32" s="95">
        <v>8</v>
      </c>
      <c r="P32" s="30">
        <f t="shared" si="2"/>
        <v>1044</v>
      </c>
      <c r="Q32" s="76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1:33" ht="15.75">
      <c r="A33" s="4"/>
      <c r="B33" s="23">
        <v>2007</v>
      </c>
      <c r="C33" s="95">
        <v>341</v>
      </c>
      <c r="D33" s="95">
        <v>362</v>
      </c>
      <c r="E33" s="95">
        <v>57</v>
      </c>
      <c r="F33" s="95">
        <v>38</v>
      </c>
      <c r="G33" s="95">
        <v>201</v>
      </c>
      <c r="H33" s="95">
        <v>62</v>
      </c>
      <c r="I33" s="95">
        <v>21</v>
      </c>
      <c r="J33" s="95">
        <v>19</v>
      </c>
      <c r="K33" s="95">
        <v>3</v>
      </c>
      <c r="L33" s="95">
        <v>15</v>
      </c>
      <c r="M33" s="95">
        <v>13</v>
      </c>
      <c r="N33" s="95">
        <v>16</v>
      </c>
      <c r="O33" s="95">
        <v>8</v>
      </c>
      <c r="P33" s="30">
        <f t="shared" si="2"/>
        <v>1156</v>
      </c>
      <c r="Q33" s="76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1:33" ht="15.75">
      <c r="A34" s="4"/>
      <c r="B34" s="23">
        <v>2008</v>
      </c>
      <c r="C34" s="95">
        <v>367</v>
      </c>
      <c r="D34" s="95">
        <v>380</v>
      </c>
      <c r="E34" s="95">
        <v>75</v>
      </c>
      <c r="F34" s="95">
        <v>45</v>
      </c>
      <c r="G34" s="95">
        <v>206</v>
      </c>
      <c r="H34" s="95">
        <v>70</v>
      </c>
      <c r="I34" s="95">
        <v>16</v>
      </c>
      <c r="J34" s="95">
        <v>12</v>
      </c>
      <c r="K34" s="95">
        <v>4</v>
      </c>
      <c r="L34" s="95">
        <v>28</v>
      </c>
      <c r="M34" s="95">
        <v>13</v>
      </c>
      <c r="N34" s="95">
        <v>8</v>
      </c>
      <c r="O34" s="95">
        <v>12</v>
      </c>
      <c r="P34" s="30">
        <f t="shared" si="2"/>
        <v>1236</v>
      </c>
      <c r="Q34" s="7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1:33" ht="15.75">
      <c r="A35" s="4"/>
      <c r="B35" s="23">
        <v>2009</v>
      </c>
      <c r="C35" s="95">
        <v>469</v>
      </c>
      <c r="D35" s="95">
        <v>387</v>
      </c>
      <c r="E35" s="95">
        <v>102</v>
      </c>
      <c r="F35" s="95">
        <v>56</v>
      </c>
      <c r="G35" s="95">
        <v>234</v>
      </c>
      <c r="H35" s="95">
        <v>89</v>
      </c>
      <c r="I35" s="95">
        <v>34</v>
      </c>
      <c r="J35" s="95">
        <v>34</v>
      </c>
      <c r="K35" s="95">
        <v>8</v>
      </c>
      <c r="L35" s="95">
        <v>12</v>
      </c>
      <c r="M35" s="95">
        <v>12</v>
      </c>
      <c r="N35" s="95">
        <v>19</v>
      </c>
      <c r="O35" s="95">
        <v>11</v>
      </c>
      <c r="P35" s="30">
        <f t="shared" si="2"/>
        <v>1467</v>
      </c>
      <c r="Q35" s="76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1:33" ht="15.75">
      <c r="A36" s="4"/>
      <c r="B36" s="23">
        <v>2010</v>
      </c>
      <c r="C36" s="95">
        <v>486</v>
      </c>
      <c r="D36" s="95">
        <v>468</v>
      </c>
      <c r="E36" s="95">
        <v>87</v>
      </c>
      <c r="F36" s="95">
        <v>74</v>
      </c>
      <c r="G36" s="95">
        <v>204</v>
      </c>
      <c r="H36" s="95">
        <v>93</v>
      </c>
      <c r="I36" s="95">
        <v>32</v>
      </c>
      <c r="J36" s="95">
        <v>26</v>
      </c>
      <c r="K36" s="95">
        <v>5</v>
      </c>
      <c r="L36" s="95">
        <v>28</v>
      </c>
      <c r="M36" s="95">
        <v>12</v>
      </c>
      <c r="N36" s="95">
        <v>17</v>
      </c>
      <c r="O36" s="95">
        <v>12</v>
      </c>
      <c r="P36" s="30">
        <f t="shared" si="2"/>
        <v>1544</v>
      </c>
      <c r="Q36" s="76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1:33" ht="15.75">
      <c r="A37" s="4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Q37" s="7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1:33" ht="15.75">
      <c r="A38" s="4"/>
      <c r="B38" s="77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76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1:33" ht="15.75">
      <c r="A39" s="4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Q39" s="76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1:33" ht="15.75">
      <c r="A40" s="4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Q40" s="7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1:33" ht="15.75">
      <c r="A41" s="4"/>
      <c r="B41" s="77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76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1:33" ht="15.75">
      <c r="A42" s="4"/>
      <c r="B42" s="56"/>
      <c r="C42" s="56"/>
      <c r="D42" s="56"/>
      <c r="E42" s="56"/>
      <c r="F42" s="56"/>
      <c r="G42" s="78"/>
      <c r="H42" s="79"/>
      <c r="I42" s="79"/>
      <c r="J42" s="79"/>
      <c r="K42" s="56"/>
      <c r="L42" s="56"/>
      <c r="M42" s="56"/>
      <c r="N42" s="56"/>
      <c r="O42" s="56"/>
      <c r="Q42" s="76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1:33" ht="15.75">
      <c r="A43" s="4"/>
      <c r="Q43" s="7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1:33" ht="15.75">
      <c r="A44" s="4"/>
      <c r="Q44" s="76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1:33" ht="15.75">
      <c r="A45" s="4"/>
      <c r="Q45" s="76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1:33" ht="15.75">
      <c r="A46" s="4"/>
      <c r="Q46" s="7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ht="15.75">
      <c r="A47" s="4"/>
      <c r="Q47" s="76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65"/>
      <c r="AC47" s="65"/>
      <c r="AD47" s="65"/>
      <c r="AE47" s="65"/>
      <c r="AF47" s="65"/>
      <c r="AG47" s="65"/>
    </row>
    <row r="48" spans="1:33" ht="15.75">
      <c r="A48" s="4"/>
      <c r="Q48" s="76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65"/>
      <c r="AC48" s="65"/>
      <c r="AD48" s="65"/>
      <c r="AE48" s="65"/>
      <c r="AF48" s="65"/>
      <c r="AG48" s="65"/>
    </row>
    <row r="49" spans="1:33" ht="15.75">
      <c r="A49" s="4"/>
      <c r="Q49" s="75"/>
      <c r="AB49" s="65"/>
      <c r="AC49" s="65"/>
      <c r="AD49" s="65"/>
      <c r="AE49" s="65"/>
      <c r="AF49" s="65"/>
      <c r="AG49" s="65"/>
    </row>
    <row r="50" spans="1:33" ht="15.75">
      <c r="A50" s="4"/>
      <c r="Q50" s="44"/>
      <c r="AB50" s="44"/>
      <c r="AC50" s="44"/>
      <c r="AD50" s="44"/>
      <c r="AE50" s="44"/>
    </row>
    <row r="51" spans="1:33" ht="15.75">
      <c r="A51" s="4"/>
      <c r="Q51" s="44"/>
      <c r="AB51" s="44"/>
      <c r="AC51" s="44"/>
      <c r="AD51" s="44"/>
      <c r="AE51" s="44"/>
    </row>
    <row r="52" spans="1:33" ht="15.75">
      <c r="A52" s="4"/>
    </row>
    <row r="53" spans="1:33" ht="15.75">
      <c r="A53" s="4"/>
    </row>
    <row r="54" spans="1:33" ht="15.75">
      <c r="A54" s="4"/>
    </row>
    <row r="55" spans="1:33" ht="15.75">
      <c r="A55" s="4"/>
    </row>
    <row r="56" spans="1:33">
      <c r="A56" s="56"/>
    </row>
  </sheetData>
  <mergeCells count="3">
    <mergeCell ref="A20:I20"/>
    <mergeCell ref="A26:I26"/>
    <mergeCell ref="J26:O2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W76"/>
  <sheetViews>
    <sheetView tabSelected="1" topLeftCell="J22" workbookViewId="0">
      <selection activeCell="K35" sqref="K35"/>
    </sheetView>
  </sheetViews>
  <sheetFormatPr defaultColWidth="8.85546875" defaultRowHeight="15"/>
  <cols>
    <col min="1" max="1" width="8.85546875" style="56"/>
    <col min="2" max="2" width="24" style="56" customWidth="1"/>
    <col min="3" max="3" width="18.140625" style="56" customWidth="1"/>
    <col min="4" max="4" width="24.28515625" style="56" customWidth="1"/>
    <col min="5" max="5" width="23.140625" style="56" customWidth="1"/>
    <col min="6" max="7" width="21.42578125" style="56" customWidth="1"/>
    <col min="8" max="8" width="25" style="56" customWidth="1"/>
    <col min="9" max="9" width="18.28515625" style="56" customWidth="1"/>
    <col min="10" max="10" width="19.7109375" style="56" customWidth="1"/>
    <col min="11" max="11" width="17.28515625" style="56" customWidth="1"/>
    <col min="12" max="12" width="15.7109375" style="56" customWidth="1"/>
    <col min="13" max="14" width="18" style="56" customWidth="1"/>
    <col min="15" max="15" width="10.85546875" style="56" customWidth="1"/>
    <col min="16" max="16" width="10.42578125" style="56" customWidth="1"/>
    <col min="17" max="17" width="8.85546875" style="56"/>
    <col min="18" max="18" width="11.85546875" style="56" customWidth="1"/>
    <col min="19" max="19" width="11" style="56" customWidth="1"/>
    <col min="20" max="21" width="8.85546875" style="56"/>
    <col min="22" max="22" width="11.140625" style="56" customWidth="1"/>
    <col min="23" max="23" width="8.85546875" style="56"/>
    <col min="24" max="24" width="11.42578125" style="56" customWidth="1"/>
    <col min="25" max="25" width="15" style="56" customWidth="1"/>
    <col min="26" max="26" width="8.85546875" style="56"/>
    <col min="27" max="27" width="11" style="56" customWidth="1"/>
    <col min="28" max="28" width="14.42578125" style="56" customWidth="1"/>
    <col min="29" max="16384" width="8.85546875" style="56"/>
  </cols>
  <sheetData>
    <row r="2" spans="1:49">
      <c r="A2" s="124" t="s">
        <v>88</v>
      </c>
      <c r="B2" s="124"/>
      <c r="C2" s="124"/>
      <c r="D2" s="124"/>
      <c r="E2" s="124"/>
      <c r="F2" s="124"/>
      <c r="G2"/>
      <c r="H2"/>
      <c r="I2"/>
      <c r="J2"/>
      <c r="K2"/>
      <c r="L2"/>
      <c r="M2"/>
      <c r="N2"/>
      <c r="O2"/>
      <c r="P2"/>
      <c r="Q2"/>
    </row>
    <row r="3" spans="1:49" ht="15.75">
      <c r="A3" s="1" t="s">
        <v>2</v>
      </c>
      <c r="B3" s="2" t="s">
        <v>3</v>
      </c>
      <c r="C3" s="1"/>
      <c r="D3" s="1"/>
      <c r="E3" s="1"/>
      <c r="F3" s="1"/>
      <c r="G3" s="1"/>
      <c r="H3" s="1"/>
      <c r="I3" s="1"/>
      <c r="J3" s="1"/>
      <c r="K3" s="2" t="s">
        <v>4</v>
      </c>
      <c r="L3" s="1"/>
      <c r="M3" s="1"/>
      <c r="N3" s="1"/>
      <c r="O3" s="1"/>
      <c r="P3" s="1"/>
      <c r="Q3" s="1"/>
      <c r="R3" s="1"/>
      <c r="S3" s="1"/>
      <c r="T3" s="2" t="s">
        <v>5</v>
      </c>
      <c r="U3" s="1"/>
      <c r="V3" s="1"/>
      <c r="W3" s="1"/>
      <c r="X3" s="1"/>
      <c r="Y3" s="1"/>
      <c r="Z3" s="1"/>
      <c r="AA3" s="1"/>
      <c r="AB3" s="3"/>
      <c r="AC3"/>
      <c r="AD3"/>
      <c r="AE3"/>
      <c r="AF3"/>
      <c r="AG3"/>
      <c r="AH3"/>
      <c r="AI3"/>
      <c r="AQ3" s="57"/>
    </row>
    <row r="4" spans="1:49" ht="15.75">
      <c r="A4" s="4"/>
      <c r="B4" s="5" t="s">
        <v>6</v>
      </c>
      <c r="C4" s="6"/>
      <c r="D4" s="6"/>
      <c r="E4" s="4"/>
      <c r="F4" s="6"/>
      <c r="G4" s="6"/>
      <c r="H4" s="4"/>
      <c r="I4" s="6"/>
      <c r="J4" s="6"/>
      <c r="K4" s="5" t="s">
        <v>7</v>
      </c>
      <c r="L4" s="6"/>
      <c r="M4" s="6"/>
      <c r="N4" s="6"/>
      <c r="O4" s="6"/>
      <c r="P4" s="6"/>
      <c r="Q4" s="6"/>
      <c r="R4" s="6"/>
      <c r="S4" s="6"/>
      <c r="T4" s="5" t="s">
        <v>8</v>
      </c>
      <c r="U4" s="6"/>
      <c r="V4" s="6"/>
      <c r="W4" s="6"/>
      <c r="X4" s="6"/>
      <c r="Y4" s="6"/>
      <c r="Z4" s="6"/>
      <c r="AA4" s="6"/>
      <c r="AB4" s="7"/>
      <c r="AC4"/>
      <c r="AD4"/>
      <c r="AE4"/>
      <c r="AF4"/>
      <c r="AG4"/>
      <c r="AH4"/>
      <c r="AI4"/>
      <c r="AJ4" s="57"/>
      <c r="AK4" s="57"/>
      <c r="AL4" s="57"/>
      <c r="AM4" s="57"/>
      <c r="AN4" s="57"/>
      <c r="AO4" s="57"/>
      <c r="AP4" s="57"/>
      <c r="AQ4" s="57"/>
      <c r="AR4" s="69"/>
      <c r="AS4" s="57"/>
      <c r="AT4" s="57"/>
      <c r="AU4" s="57"/>
      <c r="AV4" s="57"/>
      <c r="AW4" s="57"/>
    </row>
    <row r="5" spans="1:49" ht="15.75">
      <c r="A5" s="4" t="s">
        <v>9</v>
      </c>
      <c r="B5" s="8" t="s">
        <v>10</v>
      </c>
      <c r="C5" s="4"/>
      <c r="D5" s="4"/>
      <c r="E5" s="2" t="s">
        <v>11</v>
      </c>
      <c r="F5" s="4"/>
      <c r="G5" s="4"/>
      <c r="H5" s="2" t="s">
        <v>12</v>
      </c>
      <c r="I5" s="4"/>
      <c r="K5" s="8" t="s">
        <v>10</v>
      </c>
      <c r="L5" s="4"/>
      <c r="M5" s="4"/>
      <c r="N5" s="2" t="s">
        <v>11</v>
      </c>
      <c r="O5" s="4"/>
      <c r="P5" s="4"/>
      <c r="Q5" s="2" t="s">
        <v>12</v>
      </c>
      <c r="R5" s="1"/>
      <c r="S5" s="1"/>
      <c r="T5" s="8" t="s">
        <v>10</v>
      </c>
      <c r="U5" s="4"/>
      <c r="V5" s="4"/>
      <c r="W5" s="8" t="s">
        <v>11</v>
      </c>
      <c r="X5" s="4"/>
      <c r="Y5" s="4"/>
      <c r="Z5" s="2" t="s">
        <v>12</v>
      </c>
      <c r="AA5" s="1"/>
      <c r="AB5" s="106"/>
      <c r="AC5"/>
      <c r="AD5"/>
      <c r="AE5"/>
      <c r="AF5"/>
      <c r="AG5"/>
      <c r="AH5"/>
      <c r="AI5"/>
    </row>
    <row r="6" spans="1:49" ht="16.5" thickBot="1">
      <c r="A6" s="10"/>
      <c r="B6" s="5" t="s">
        <v>13</v>
      </c>
      <c r="C6" s="6" t="s">
        <v>80</v>
      </c>
      <c r="D6" s="6" t="s">
        <v>76</v>
      </c>
      <c r="E6" s="5" t="s">
        <v>14</v>
      </c>
      <c r="F6" s="6" t="s">
        <v>80</v>
      </c>
      <c r="G6" s="6" t="s">
        <v>76</v>
      </c>
      <c r="H6" s="5" t="s">
        <v>8</v>
      </c>
      <c r="I6" s="6" t="s">
        <v>80</v>
      </c>
      <c r="J6" s="6" t="s">
        <v>76</v>
      </c>
      <c r="K6" s="5" t="s">
        <v>13</v>
      </c>
      <c r="L6" s="6" t="s">
        <v>80</v>
      </c>
      <c r="M6" s="6" t="s">
        <v>76</v>
      </c>
      <c r="N6" s="5" t="s">
        <v>14</v>
      </c>
      <c r="O6" s="6" t="s">
        <v>80</v>
      </c>
      <c r="P6" s="6" t="s">
        <v>76</v>
      </c>
      <c r="Q6" s="5" t="s">
        <v>8</v>
      </c>
      <c r="R6" s="6" t="s">
        <v>80</v>
      </c>
      <c r="S6" s="6" t="s">
        <v>76</v>
      </c>
      <c r="T6" s="11" t="s">
        <v>13</v>
      </c>
      <c r="U6" s="6" t="s">
        <v>80</v>
      </c>
      <c r="V6" s="6" t="s">
        <v>76</v>
      </c>
      <c r="W6" s="11" t="s">
        <v>14</v>
      </c>
      <c r="X6" s="6" t="s">
        <v>80</v>
      </c>
      <c r="Y6" s="6" t="s">
        <v>76</v>
      </c>
      <c r="Z6" s="5" t="s">
        <v>8</v>
      </c>
      <c r="AA6" s="6" t="s">
        <v>80</v>
      </c>
      <c r="AB6" s="7" t="s">
        <v>76</v>
      </c>
      <c r="AC6"/>
      <c r="AD6"/>
      <c r="AE6"/>
      <c r="AF6"/>
      <c r="AG6"/>
      <c r="AH6"/>
      <c r="AI6"/>
    </row>
    <row r="7" spans="1:49" ht="15.75">
      <c r="A7" s="9">
        <v>2004</v>
      </c>
      <c r="B7" s="114">
        <f>'Cases databse'!B7</f>
        <v>375</v>
      </c>
      <c r="C7" s="70">
        <f>ROUND(('Cases databse'!B7/'Population database'!B9)*100000,2)</f>
        <v>4.55</v>
      </c>
      <c r="D7" s="70" t="str">
        <f>ROUND(C7-1.96*SQRT(C7*(100000-C7)/'Population database'!B9),2) &amp; " - "&amp; ROUND( 'Incidence rate'!C7+1.96*SQRT('Incidence rate'!C7*(100000-'Incidence rate'!C7)/'Population database'!B9),2)</f>
        <v>4.09 - 5.01</v>
      </c>
      <c r="E7" s="114">
        <f>'Cases databse'!C7</f>
        <v>297</v>
      </c>
      <c r="F7" s="70">
        <f>(E7/'Population database'!C9)*100000</f>
        <v>3.6226527771475743</v>
      </c>
      <c r="G7" s="70" t="str">
        <f>ROUND(F7-1.96*SQRT(F7*(100000-F7)/'Population database'!C9),2) &amp; " - "&amp; ROUND(F7+1.96*SQRT(F7*(100000-F7)/'Population database'!C9),2)</f>
        <v>3.21 - 4.03</v>
      </c>
      <c r="H7" s="114">
        <f>'Cases databse'!D7</f>
        <v>666</v>
      </c>
      <c r="I7" s="70">
        <f>(H7/'Population database'!D9)*100000</f>
        <v>4.050112664282695</v>
      </c>
      <c r="J7" s="70" t="str">
        <f>ROUND(I7-1.96*SQRT(I7*(100000-I7)/'Population database'!D9),2) &amp; " - "&amp; ROUND(I7+1.96*SQRT(I7*(100000-I7)/'Population database'!D9),2)</f>
        <v>3.74 - 4.36</v>
      </c>
      <c r="K7" s="114">
        <f>'Cases databse'!E7</f>
        <v>157</v>
      </c>
      <c r="L7" s="70">
        <f>(K7/'Population database'!E9)*100000</f>
        <v>3.6955654391661676</v>
      </c>
      <c r="M7" s="70" t="str">
        <f>ROUND(L7-1.96*SQRT(L7*(100000-L7)/'Population database'!E9),2) &amp; " - "&amp; ROUND(L7+1.96*SQRT(L7*(100000-L7)/'Population database'!E9),2)</f>
        <v>3.12 - 4.27</v>
      </c>
      <c r="N7" s="115">
        <f>'Cases databse'!F7</f>
        <v>86</v>
      </c>
      <c r="O7" s="70">
        <f>(N7/'Population database'!F9)*100000</f>
        <v>4.5950873173452793</v>
      </c>
      <c r="P7" s="70" t="str">
        <f>ROUND(O7-1.96*SQRT(O7*(100000-O7)/'Population database'!F9),2) &amp; " - "&amp; ROUND(O7+1.96*SQRT(O7*(100000-O7)/'Population database'!F9),2)</f>
        <v>3.62 - 5.57</v>
      </c>
      <c r="Q7" s="115">
        <f>'Cases databse'!G7</f>
        <v>223</v>
      </c>
      <c r="R7" s="70">
        <f>(Q7/'Population database'!G9)*100000</f>
        <v>3.6438509851224667</v>
      </c>
      <c r="S7" s="71" t="str">
        <f>ROUND(R7-1.96*SQRT(R7*(100000-R7)/'Population database'!G9),2) &amp; " - "&amp; ROUND(R7+1.96*SQRT(R7*(100000-R7)/'Population database'!G9),2)</f>
        <v>3.17 - 4.12</v>
      </c>
      <c r="T7" s="115">
        <f>'Cases databse'!H7</f>
        <v>532</v>
      </c>
      <c r="U7" s="70">
        <f>(T7/'Population database'!H9)*100000</f>
        <v>4.2580745339129225</v>
      </c>
      <c r="V7" s="70" t="str">
        <f>ROUND(U7-1.96*SQRT(U7*(100000-U7)/'Population database'!H9),2) &amp; " - "&amp; ROUND(U7+1.96*SQRT(U7*(100000-U7)/'Population database'!H9),2)</f>
        <v>3.9 - 4.62</v>
      </c>
      <c r="W7" s="115">
        <f>'Cases databse'!I7</f>
        <v>383</v>
      </c>
      <c r="X7" s="70">
        <f>(W7/'Population database'!I9)*100000</f>
        <v>3.8033854301142327</v>
      </c>
      <c r="Y7" s="70" t="str">
        <f>ROUND(X7-1.96*SQRT(X7*(100000-X7)/'Population database'!I9),2) &amp; " - "&amp; ROUND(X7+1.96*SQRT(X7*(100000-X7)/'Population database'!I9),2)</f>
        <v>3.42 - 4.18</v>
      </c>
      <c r="Z7" s="115">
        <f>'Cases databse'!J7</f>
        <v>915</v>
      </c>
      <c r="AA7" s="70">
        <f>Z7*100000/'Population database'!J9</f>
        <v>4.0551525566119242</v>
      </c>
      <c r="AB7" s="71" t="str">
        <f>ROUND(AA7-1.96*SQRT(AA7*(100000-AA7)/'Population database'!J9),2) &amp; " - "&amp; ROUND(AA7+1.96*SQRT(AA7*(100000-AA7)/'Population database'!J9),2)</f>
        <v>3.79 - 4.32</v>
      </c>
      <c r="AC7" s="132"/>
      <c r="AD7"/>
      <c r="AE7"/>
      <c r="AF7"/>
      <c r="AG7"/>
      <c r="AH7"/>
      <c r="AI7"/>
    </row>
    <row r="8" spans="1:49" ht="15.75">
      <c r="A8" s="9">
        <v>2005</v>
      </c>
      <c r="B8" s="114">
        <f>'Cases databse'!B8</f>
        <v>454</v>
      </c>
      <c r="C8" s="70">
        <f>ROUND(('Cases databse'!B8/'Population database'!B10)*100000,2)</f>
        <v>5.37</v>
      </c>
      <c r="D8" s="70" t="str">
        <f>ROUND(C8-1.96*SQRT(C8*(100000-C8)/'Population database'!B10),2) &amp; " - "&amp; ROUND( 'Incidence rate'!C8+1.96*SQRT('Incidence rate'!C8*(100000-'Incidence rate'!C8)/'Population database'!B10),2)</f>
        <v>4.88 - 5.86</v>
      </c>
      <c r="E8" s="114">
        <f>'Cases databse'!C8</f>
        <v>341</v>
      </c>
      <c r="F8" s="70">
        <f>(E8/'Population database'!C10)*100000</f>
        <v>4.0590116009170272</v>
      </c>
      <c r="G8" s="70" t="str">
        <f>ROUND(F8-1.96*SQRT(F8*(100000-F8)/'Population database'!C10),2) &amp; " - "&amp; ROUND(F8+1.96*SQRT(F8*(100000-F8)/'Population database'!C10),2)</f>
        <v>3.63 - 4.49</v>
      </c>
      <c r="H8" s="114">
        <f>'Cases databse'!D8</f>
        <v>789</v>
      </c>
      <c r="I8" s="70">
        <f>(H8/'Population database'!D10)*100000</f>
        <v>4.6813376664285258</v>
      </c>
      <c r="J8" s="70" t="str">
        <f>ROUND(I8-1.96*SQRT(I8*(100000-I8)/'Population database'!D10),2) &amp; " - "&amp; ROUND(I8+1.96*SQRT(I8*(100000-I8)/'Population database'!D10),2)</f>
        <v>4.35 - 5.01</v>
      </c>
      <c r="K8" s="114">
        <f>'Cases databse'!E8</f>
        <v>175</v>
      </c>
      <c r="L8" s="70">
        <f>(K8/'Population database'!E10)*100000</f>
        <v>3.8832555794616166</v>
      </c>
      <c r="M8" s="70" t="str">
        <f>ROUND(L8-1.96*SQRT(L8*(100000-L8)/'Population database'!E10),2) &amp; " - "&amp; ROUND(L8+1.96*SQRT(L8*(100000-L8)/'Population database'!E10),2)</f>
        <v>3.31 - 4.46</v>
      </c>
      <c r="N8" s="115">
        <f>'Cases databse'!F8</f>
        <v>81</v>
      </c>
      <c r="O8" s="70">
        <f>(N8/'Population database'!F10)*100000</f>
        <v>4.1139743582580923</v>
      </c>
      <c r="P8" s="70" t="str">
        <f>ROUND(O8-1.96*SQRT(O8*(100000-O8)/'Population database'!F10),2) &amp; " - "&amp; ROUND(O8+1.96*SQRT(O8*(100000-O8)/'Population database'!F10),2)</f>
        <v>3.22 - 5.01</v>
      </c>
      <c r="Q8" s="115">
        <f>'Cases databse'!G8</f>
        <v>249</v>
      </c>
      <c r="R8" s="70">
        <f>(Q8/'Population database'!G10)*100000</f>
        <v>3.8453062632008668</v>
      </c>
      <c r="S8" s="71" t="str">
        <f>ROUND(R8-1.96*SQRT(R8*(100000-R8)/'Population database'!G10),2) &amp; " - "&amp; ROUND(R8+1.96*SQRT(R8*(100000-R8)/'Population database'!G10),2)</f>
        <v>3.37 - 4.32</v>
      </c>
      <c r="T8" s="115">
        <f>'Cases databse'!H8</f>
        <v>629</v>
      </c>
      <c r="U8" s="70">
        <f>(T8/'Population database'!H10)*100000</f>
        <v>4.8535354996768811</v>
      </c>
      <c r="V8" s="70" t="str">
        <f>ROUND(U8-1.96*SQRT(U8*(100000-U8)/'Population database'!H10),2) &amp; " - "&amp; ROUND(U8+1.96*SQRT(U8*(100000-U8)/'Population database'!H10),2)</f>
        <v>4.47 - 5.23</v>
      </c>
      <c r="W8" s="115">
        <f>'Cases databse'!I8</f>
        <v>422</v>
      </c>
      <c r="X8" s="70">
        <f>(W8/'Population database'!I10)*100000</f>
        <v>4.0694471405335353</v>
      </c>
      <c r="Y8" s="70" t="str">
        <f>ROUND(X8-1.96*SQRT(X8*(100000-X8)/'Population database'!I10),2) &amp; " - "&amp; ROUND(X8+1.96*SQRT(X8*(100000-X8)/'Population database'!I10),2)</f>
        <v>3.68 - 4.46</v>
      </c>
      <c r="Z8" s="115">
        <f>'Cases databse'!J8</f>
        <v>1051</v>
      </c>
      <c r="AA8" s="70">
        <f>Z8*100000/'Population database'!J10</f>
        <v>4.5050096049719528</v>
      </c>
      <c r="AB8" s="71" t="str">
        <f>ROUND(AA8-1.96*SQRT(AA8*(100000-AA8)/'Population database'!J10),2) &amp; " - "&amp; ROUND(AA8+1.96*SQRT(AA8*(100000-AA8)/'Population database'!J10),2)</f>
        <v>4.23 - 4.78</v>
      </c>
      <c r="AC8" s="132"/>
      <c r="AD8"/>
      <c r="AE8"/>
      <c r="AF8"/>
      <c r="AG8"/>
      <c r="AH8"/>
      <c r="AI8"/>
    </row>
    <row r="9" spans="1:49" ht="15.75">
      <c r="A9" s="9">
        <v>2006</v>
      </c>
      <c r="B9" s="114">
        <f>'Cases databse'!B9</f>
        <v>413</v>
      </c>
      <c r="C9" s="70">
        <f>ROUND(('Cases databse'!B9/'Population database'!B11)*100000,2)</f>
        <v>4.7699999999999996</v>
      </c>
      <c r="D9" s="70" t="str">
        <f>ROUND(C9-1.96*SQRT(C9*(100000-C9)/'Population database'!B11),2) &amp; " - "&amp; ROUND( 'Incidence rate'!C9+1.96*SQRT('Incidence rate'!C9*(100000-'Incidence rate'!C9)/'Population database'!B11),2)</f>
        <v>4.31 - 5.23</v>
      </c>
      <c r="E9" s="114">
        <f>'Cases databse'!C9</f>
        <v>364</v>
      </c>
      <c r="F9" s="70">
        <f>(E9/'Population database'!C11)*100000</f>
        <v>4.2293202506360252</v>
      </c>
      <c r="G9" s="70" t="str">
        <f>ROUND(F9-1.96*SQRT(F9*(100000-F9)/'Population database'!C11),2) &amp; " - "&amp; ROUND(F9+1.96*SQRT(F9*(100000-F9)/'Population database'!C11),2)</f>
        <v>3.79 - 4.66</v>
      </c>
      <c r="H9" s="114">
        <f>'Cases databse'!D9</f>
        <v>772</v>
      </c>
      <c r="I9" s="70">
        <f>(H9/'Population database'!D11)*100000</f>
        <v>4.4701326523445237</v>
      </c>
      <c r="J9" s="70" t="str">
        <f>ROUND(I9-1.96*SQRT(I9*(100000-I9)/'Population database'!D11),2) &amp; " - "&amp; ROUND(I9+1.96*SQRT(I9*(100000-I9)/'Population database'!D11),2)</f>
        <v>4.15 - 4.79</v>
      </c>
      <c r="K9" s="114">
        <f>'Cases databse'!E9</f>
        <v>179</v>
      </c>
      <c r="L9" s="70">
        <f>(K9/'Population database'!E11)*100000</f>
        <v>3.7444463480456607</v>
      </c>
      <c r="M9" s="70" t="str">
        <f>ROUND(L9-1.96*SQRT(L9*(100000-L9)/'Population database'!E11),2) &amp; " - "&amp; ROUND(L9+1.96*SQRT(L9*(100000-L9)/'Population database'!E11),2)</f>
        <v>3.2 - 4.29</v>
      </c>
      <c r="N9" s="115">
        <f>'Cases databse'!F9</f>
        <v>105</v>
      </c>
      <c r="O9" s="70">
        <f>(N9/'Population database'!F11)*100000</f>
        <v>5.0692899517982939</v>
      </c>
      <c r="P9" s="70" t="str">
        <f>ROUND(O9-1.96*SQRT(O9*(100000-O9)/'Population database'!F11),2) &amp; " - "&amp; ROUND(O9+1.96*SQRT(O9*(100000-O9)/'Population database'!F11),2)</f>
        <v>4.1 - 6.04</v>
      </c>
      <c r="Q9" s="115">
        <f>'Cases databse'!G9</f>
        <v>272</v>
      </c>
      <c r="R9" s="70">
        <f>(Q9/'Population database'!G11)*100000</f>
        <v>3.9698124949556384</v>
      </c>
      <c r="S9" s="71" t="str">
        <f>ROUND(R9-1.96*SQRT(R9*(100000-R9)/'Population database'!G11),2) &amp; " - "&amp; ROUND(R9+1.96*SQRT(R9*(100000-R9)/'Population database'!G11),2)</f>
        <v>3.5 - 4.44</v>
      </c>
      <c r="T9" s="115">
        <f>'Cases databse'!H9</f>
        <v>592</v>
      </c>
      <c r="U9" s="70">
        <f>(T9/'Population database'!H11)*100000</f>
        <v>4.4034480783635237</v>
      </c>
      <c r="V9" s="70" t="str">
        <f>ROUND(U9-1.96*SQRT(U9*(100000-U9)/'Population database'!H11),2) &amp; " - "&amp; ROUND(U9+1.96*SQRT(U9*(100000-U9)/'Population database'!H11),2)</f>
        <v>4.05 - 4.76</v>
      </c>
      <c r="W9" s="115">
        <f>'Cases databse'!I9</f>
        <v>469</v>
      </c>
      <c r="X9" s="70">
        <f>(W9/'Population database'!I11)*100000</f>
        <v>4.3922576391568366</v>
      </c>
      <c r="Y9" s="70" t="str">
        <f>ROUND(X9-1.96*SQRT(X9*(100000-X9)/'Population database'!I11),2) &amp; " - "&amp; ROUND(X9+1.96*SQRT(X9*(100000-X9)/'Population database'!I11),2)</f>
        <v>3.99 - 4.79</v>
      </c>
      <c r="Z9" s="115">
        <f>'Cases databse'!J9</f>
        <v>1061</v>
      </c>
      <c r="AA9" s="70">
        <f>Z9*100000/'Population database'!J11</f>
        <v>4.3984944794955947</v>
      </c>
      <c r="AB9" s="71" t="str">
        <f>ROUND(AA9-1.96*SQRT(AA9*(100000-AA9)/'Population database'!J11),2) &amp; " - "&amp; ROUND(AA9+1.96*SQRT(AA9*(100000-AA9)/'Population database'!J11),2)</f>
        <v>4.13 - 4.66</v>
      </c>
      <c r="AC9" s="132"/>
      <c r="AD9"/>
      <c r="AE9"/>
      <c r="AF9"/>
      <c r="AG9"/>
      <c r="AH9"/>
      <c r="AI9"/>
    </row>
    <row r="10" spans="1:49" ht="15.75">
      <c r="A10" s="9">
        <v>2007</v>
      </c>
      <c r="B10" s="114">
        <f>'Cases databse'!B10</f>
        <v>475</v>
      </c>
      <c r="C10" s="70">
        <f>ROUND(('Cases databse'!B10/'Population database'!B12)*100000,2)</f>
        <v>5.35</v>
      </c>
      <c r="D10" s="70" t="str">
        <f>ROUND(C10-1.96*SQRT(C10*(100000-C10)/'Population database'!B12),2) &amp; " - "&amp; ROUND( 'Incidence rate'!C10+1.96*SQRT('Incidence rate'!C10*(100000-'Incidence rate'!C10)/'Population database'!B12),2)</f>
        <v>4.87 - 5.83</v>
      </c>
      <c r="E10" s="114">
        <f>'Cases databse'!C10</f>
        <v>395</v>
      </c>
      <c r="F10" s="70">
        <f>(E10/'Population database'!C12)*100000</f>
        <v>4.4811660561314257</v>
      </c>
      <c r="G10" s="70" t="str">
        <f>ROUND(F10-1.96*SQRT(F10*(100000-F10)/'Population database'!C12),2) &amp; " - "&amp; ROUND(F10+1.96*SQRT(F10*(100000-F10)/'Population database'!C12),2)</f>
        <v>4.04 - 4.92</v>
      </c>
      <c r="H10" s="114">
        <f>'Cases databse'!D10</f>
        <v>864</v>
      </c>
      <c r="I10" s="70">
        <f>(H10/'Population database'!D12)*100000</f>
        <v>4.8837464847199783</v>
      </c>
      <c r="J10" s="70" t="str">
        <f>ROUND(I10-1.96*SQRT(I10*(100000-I10)/'Population database'!D12),2) &amp; " - "&amp; ROUND(I10+1.96*SQRT(I10*(100000-I10)/'Population database'!D12),2)</f>
        <v>4.56 - 5.21</v>
      </c>
      <c r="K10" s="114">
        <f>'Cases databse'!E10</f>
        <v>199</v>
      </c>
      <c r="L10" s="70">
        <f>(K10/'Population database'!E12)*100000</f>
        <v>3.9243186278531179</v>
      </c>
      <c r="M10" s="70" t="str">
        <f>ROUND(L10-1.96*SQRT(L10*(100000-L10)/'Population database'!E12),2) &amp; " - "&amp; ROUND(L10+1.96*SQRT(L10*(100000-L10)/'Population database'!E12),2)</f>
        <v>3.38 - 4.47</v>
      </c>
      <c r="N10" s="115">
        <f>'Cases databse'!F10</f>
        <v>103</v>
      </c>
      <c r="O10" s="70">
        <f>(N10/'Population database'!F12)*100000</f>
        <v>4.7268999154665083</v>
      </c>
      <c r="P10" s="70" t="str">
        <f>ROUND(O10-1.96*SQRT(O10*(100000-O10)/'Population database'!F12),2) &amp; " - "&amp; ROUND(O10+1.96*SQRT(O10*(100000-O10)/'Population database'!F12),2)</f>
        <v>3.81 - 5.64</v>
      </c>
      <c r="Q10" s="115">
        <f>'Cases databse'!G10</f>
        <v>292</v>
      </c>
      <c r="R10" s="70">
        <f>(Q10/'Population database'!G12)*100000</f>
        <v>4.0276073171142137</v>
      </c>
      <c r="S10" s="71" t="str">
        <f>ROUND(R10-1.96*SQRT(R10*(100000-R10)/'Population database'!G12),2) &amp; " - "&amp; ROUND(R10+1.96*SQRT(R10*(100000-R10)/'Population database'!G12),2)</f>
        <v>3.57 - 4.49</v>
      </c>
      <c r="T10" s="115">
        <f>'Cases databse'!H10</f>
        <v>674</v>
      </c>
      <c r="U10" s="70">
        <f>(T10/'Population database'!H12)*100000</f>
        <v>4.8323691299082778</v>
      </c>
      <c r="V10" s="70" t="str">
        <f>ROUND(U10-1.96*SQRT(U10*(100000-U10)/'Population database'!H12),2) &amp; " - "&amp; ROUND(U10+1.96*SQRT(U10*(100000-U10)/'Population database'!H12),2)</f>
        <v>4.47 - 5.2</v>
      </c>
      <c r="W10" s="115">
        <f>'Cases databse'!I10</f>
        <v>498</v>
      </c>
      <c r="X10" s="70">
        <f>(W10/'Population database'!I12)*100000</f>
        <v>4.5298720502164516</v>
      </c>
      <c r="Y10" s="70" t="str">
        <f>ROUND(X10-1.96*SQRT(X10*(100000-X10)/'Population database'!I12),2) &amp; " - "&amp; ROUND(X10+1.96*SQRT(X10*(100000-X10)/'Population database'!I12),2)</f>
        <v>4.13 - 4.93</v>
      </c>
      <c r="Z10" s="115">
        <f>'Cases databse'!J10</f>
        <v>1172</v>
      </c>
      <c r="AA10" s="70">
        <f>Z10*100000/'Population database'!J12</f>
        <v>4.6990337070668895</v>
      </c>
      <c r="AB10" s="71" t="str">
        <f>ROUND(AA10-1.96*SQRT(AA10*(100000-AA10)/'Population database'!J12),2) &amp; " - "&amp; ROUND(AA10+1.96*SQRT(AA10*(100000-AA10)/'Population database'!J12),2)</f>
        <v>4.43 - 4.97</v>
      </c>
      <c r="AC10" s="132"/>
      <c r="AD10"/>
      <c r="AE10"/>
      <c r="AF10"/>
      <c r="AG10"/>
      <c r="AH10"/>
      <c r="AI10"/>
    </row>
    <row r="11" spans="1:49" ht="15.75">
      <c r="A11" s="9">
        <v>2008</v>
      </c>
      <c r="B11" s="114">
        <f>'Cases databse'!B11</f>
        <v>488</v>
      </c>
      <c r="C11" s="70">
        <f>ROUND(('Cases databse'!B11/'Population database'!B13)*100000,2)</f>
        <v>5.37</v>
      </c>
      <c r="D11" s="70" t="str">
        <f>ROUND(C11-1.96*SQRT(C11*(100000-C11)/'Population database'!B13),2) &amp; " - "&amp; ROUND( 'Incidence rate'!C11+1.96*SQRT('Incidence rate'!C11*(100000-'Incidence rate'!C11)/'Population database'!B13),2)</f>
        <v>4.89 - 5.85</v>
      </c>
      <c r="E11" s="114">
        <f>'Cases databse'!C11</f>
        <v>441</v>
      </c>
      <c r="F11" s="70">
        <f>(E11/'Population database'!C13)*100000</f>
        <v>4.886805083296756</v>
      </c>
      <c r="G11" s="70" t="str">
        <f>ROUND(F11-1.96*SQRT(F11*(100000-F11)/'Population database'!C13),2) &amp; " - "&amp; ROUND(F11+1.96*SQRT(F11*(100000-F11)/'Population database'!C13),2)</f>
        <v>4.43 - 5.34</v>
      </c>
      <c r="H11" s="114">
        <f>'Cases databse'!D11</f>
        <v>926</v>
      </c>
      <c r="I11" s="70">
        <f>(H11/'Population database'!D13)*100000</f>
        <v>5.1116306156865239</v>
      </c>
      <c r="J11" s="70" t="str">
        <f>ROUND(I11-1.96*SQRT(I11*(100000-I11)/'Population database'!D13),2) &amp; " - "&amp; ROUND(I11+1.96*SQRT(I11*(100000-I11)/'Population database'!D13),2)</f>
        <v>4.78 - 5.44</v>
      </c>
      <c r="K11" s="114">
        <f>'Cases databse'!E11</f>
        <v>226</v>
      </c>
      <c r="L11" s="70">
        <f>(K11/'Population database'!E13)*100000</f>
        <v>4.2014213445589359</v>
      </c>
      <c r="M11" s="70" t="str">
        <f>ROUND(L11-1.96*SQRT(L11*(100000-L11)/'Population database'!E13),2) &amp; " - "&amp; ROUND(L11+1.96*SQRT(L11*(100000-L11)/'Population database'!E13),2)</f>
        <v>3.65 - 4.75</v>
      </c>
      <c r="N11" s="115">
        <f>'Cases databse'!F11</f>
        <v>91</v>
      </c>
      <c r="O11" s="70">
        <f>(N11/'Population database'!F13)*100000</f>
        <v>3.9697375131034054</v>
      </c>
      <c r="P11" s="70" t="str">
        <f>ROUND(O11-1.96*SQRT(O11*(100000-O11)/'Population database'!F13),2) &amp; " - "&amp; ROUND(O11+1.96*SQRT(O11*(100000-O11)/'Population database'!F13),2)</f>
        <v>3.15 - 4.79</v>
      </c>
      <c r="Q11" s="115">
        <f>'Cases databse'!G11</f>
        <v>310</v>
      </c>
      <c r="R11" s="70">
        <f>(Q11/'Population database'!G13)*100000</f>
        <v>4.0409438862800178</v>
      </c>
      <c r="S11" s="71" t="str">
        <f>ROUND(R11-1.96*SQRT(R11*(100000-R11)/'Population database'!G13),2) &amp; " - "&amp; ROUND(R11+1.96*SQRT(R11*(100000-R11)/'Population database'!G13),2)</f>
        <v>3.59 - 4.49</v>
      </c>
      <c r="T11" s="115">
        <f>'Cases databse'!H11</f>
        <v>714</v>
      </c>
      <c r="U11" s="70">
        <f>(T11/'Population database'!H13)*100000</f>
        <v>4.9342170050671088</v>
      </c>
      <c r="V11" s="70" t="str">
        <f>ROUND(U11-1.96*SQRT(U11*(100000-U11)/'Population database'!H13),2) &amp; " - "&amp; ROUND(U11+1.96*SQRT(U11*(100000-U11)/'Population database'!H13),2)</f>
        <v>4.57 - 5.3</v>
      </c>
      <c r="W11" s="115">
        <f>'Cases databse'!I11</f>
        <v>532</v>
      </c>
      <c r="X11" s="70">
        <f>(W11/'Population database'!I13)*100000</f>
        <v>4.7010403437626911</v>
      </c>
      <c r="Y11" s="70" t="str">
        <f>ROUND(X11-1.96*SQRT(X11*(100000-X11)/'Population database'!I13),2) &amp; " - "&amp; ROUND(X11+1.96*SQRT(X11*(100000-X11)/'Population database'!I13),2)</f>
        <v>4.3 - 5.1</v>
      </c>
      <c r="Z11" s="115">
        <f>'Cases databse'!J11</f>
        <v>1246</v>
      </c>
      <c r="AA11" s="70">
        <f>Z11*100000/'Population database'!J13</f>
        <v>4.8318873542023555</v>
      </c>
      <c r="AB11" s="71" t="str">
        <f>ROUND(AA11-1.96*SQRT(AA11*(100000-AA11)/'Population database'!J13),2) &amp; " - "&amp; ROUND(AA11+1.96*SQRT(AA11*(100000-AA11)/'Population database'!J13),2)</f>
        <v>4.56 - 5.1</v>
      </c>
      <c r="AC11" s="132"/>
      <c r="AD11"/>
      <c r="AE11"/>
      <c r="AF11"/>
      <c r="AG11"/>
      <c r="AH11"/>
      <c r="AI11"/>
    </row>
    <row r="12" spans="1:49" ht="15.75">
      <c r="A12" s="9">
        <v>2009</v>
      </c>
      <c r="B12" s="114">
        <f>'Cases databse'!B12</f>
        <v>638</v>
      </c>
      <c r="C12" s="70">
        <f>ROUND(('Cases databse'!B12/'Population database'!B14)*100000,2)</f>
        <v>6.85</v>
      </c>
      <c r="D12" s="70" t="str">
        <f>ROUND(C12-1.96*SQRT(C12*(100000-C12)/'Population database'!B14),2) &amp; " - "&amp; ROUND( 'Incidence rate'!C12+1.96*SQRT('Incidence rate'!C12*(100000-'Incidence rate'!C12)/'Population database'!B14),2)</f>
        <v>6.32 - 7.38</v>
      </c>
      <c r="E12" s="114">
        <f>'Cases databse'!C12</f>
        <v>511</v>
      </c>
      <c r="F12" s="70">
        <f>(E12/'Population database'!C14)*100000</f>
        <v>5.5328802507141859</v>
      </c>
      <c r="G12" s="70" t="str">
        <f>ROUND(F12-1.96*SQRT(F12*(100000-F12)/'Population database'!C14),2) &amp; " - "&amp; ROUND(F12+1.96*SQRT(F12*(100000-F12)/'Population database'!C14),2)</f>
        <v>5.05 - 6.01</v>
      </c>
      <c r="H12" s="114">
        <f>'Cases databse'!D12</f>
        <v>1143</v>
      </c>
      <c r="I12" s="70">
        <f>(H12/'Population database'!D14)*100000</f>
        <v>6.1639693503499879</v>
      </c>
      <c r="J12" s="70" t="str">
        <f>ROUND(I12-1.96*SQRT(I12*(100000-I12)/'Population database'!D14),2) &amp; " - "&amp; ROUND(I12+1.96*SQRT(I12*(100000-I12)/'Population database'!D14),2)</f>
        <v>5.81 - 6.52</v>
      </c>
      <c r="K12" s="114">
        <f>'Cases databse'!E12</f>
        <v>237</v>
      </c>
      <c r="L12" s="70">
        <f>(K12/'Population database'!E14)*100000</f>
        <v>4.1534862120030498</v>
      </c>
      <c r="M12" s="70" t="str">
        <f>ROUND(L12-1.96*SQRT(L12*(100000-L12)/'Population database'!E14),2) &amp; " - "&amp; ROUND(L12+1.96*SQRT(L12*(100000-L12)/'Population database'!E14),2)</f>
        <v>3.62 - 4.68</v>
      </c>
      <c r="N12" s="115">
        <f>'Cases databse'!F12</f>
        <v>91</v>
      </c>
      <c r="O12" s="70">
        <f>(N12/'Population database'!F14)*100000</f>
        <v>3.7734894535116466</v>
      </c>
      <c r="P12" s="70" t="str">
        <f>ROUND(O12-1.96*SQRT(O12*(100000-O12)/'Population database'!F14),2) &amp; " - "&amp; ROUND(O12+1.96*SQRT(O12*(100000-O12)/'Population database'!F14),2)</f>
        <v>3 - 4.55</v>
      </c>
      <c r="Q12" s="115">
        <f>'Cases databse'!G12</f>
        <v>324</v>
      </c>
      <c r="R12" s="70">
        <f>(Q12/'Population database'!G14)*100000</f>
        <v>3.9913220773944449</v>
      </c>
      <c r="S12" s="71" t="str">
        <f>ROUND(R12-1.96*SQRT(R12*(100000-R12)/'Population database'!G14),2) &amp; " - "&amp; ROUND(R12+1.96*SQRT(R12*(100000-R12)/'Population database'!G14),2)</f>
        <v>3.56 - 4.43</v>
      </c>
      <c r="T12" s="115">
        <f>'Cases databse'!H12</f>
        <v>875</v>
      </c>
      <c r="U12" s="70">
        <f>(T12/'Population database'!H14)*100000</f>
        <v>5.8280492353599405</v>
      </c>
      <c r="V12" s="70" t="str">
        <f>ROUND(U12-1.96*SQRT(U12*(100000-U12)/'Population database'!H14),2) &amp; " - "&amp; ROUND(U12+1.96*SQRT(U12*(100000-U12)/'Population database'!H14),2)</f>
        <v>5.44 - 6.21</v>
      </c>
      <c r="W12" s="115">
        <f>'Cases databse'!I12</f>
        <v>602</v>
      </c>
      <c r="X12" s="70">
        <f>(W12/'Population database'!I14)*100000</f>
        <v>5.1685989241930521</v>
      </c>
      <c r="Y12" s="70" t="str">
        <f>ROUND(X12-1.96*SQRT(X12*(100000-X12)/'Population database'!I14),2) &amp; " - "&amp; ROUND(X12+1.96*SQRT(X12*(100000-X12)/'Population database'!I14),2)</f>
        <v>4.76 - 5.58</v>
      </c>
      <c r="Z12" s="115">
        <f>'Cases databse'!J12</f>
        <v>1477</v>
      </c>
      <c r="AA12" s="70">
        <f>Z12*100000/'Population database'!J14</f>
        <v>5.5399569488707732</v>
      </c>
      <c r="AB12" s="71" t="str">
        <f>ROUND(AA12-1.96*SQRT(AA12*(100000-AA12)/'Population database'!J14),2) &amp; " - "&amp; ROUND(AA12+1.96*SQRT(AA12*(100000-AA12)/'Population database'!J14),2)</f>
        <v>5.26 - 5.82</v>
      </c>
      <c r="AC12" s="132"/>
      <c r="AD12"/>
      <c r="AE12"/>
      <c r="AF12"/>
      <c r="AG12"/>
      <c r="AH12"/>
      <c r="AI12"/>
    </row>
    <row r="13" spans="1:49" ht="15.75">
      <c r="A13" s="9">
        <v>2010</v>
      </c>
      <c r="B13" s="114">
        <f>'Cases databse'!B13</f>
        <v>618</v>
      </c>
      <c r="C13" s="70">
        <f>ROUND(('Cases databse'!B13/'Population database'!B15)*100000,2)</f>
        <v>6.49</v>
      </c>
      <c r="D13" s="70" t="str">
        <f>ROUND(C13-1.96*SQRT(C13*(100000-C13)/'Population database'!B15),2) &amp; " - "&amp; ROUND( 'Incidence rate'!C13+1.96*SQRT('Incidence rate'!C13*(100000-'Incidence rate'!C13)/'Population database'!B15),2)</f>
        <v>5.98 - 7</v>
      </c>
      <c r="E13" s="114">
        <f>'Cases databse'!C13</f>
        <v>525</v>
      </c>
      <c r="F13" s="70">
        <f>(E13/'Population database'!C15)*100000</f>
        <v>5.5564745788112893</v>
      </c>
      <c r="G13" s="70" t="str">
        <f>ROUND(F13-1.96*SQRT(F13*(100000-F13)/'Population database'!C15),2) &amp; " - "&amp; ROUND(F13+1.96*SQRT(F13*(100000-F13)/'Population database'!C15),2)</f>
        <v>5.08 - 6.03</v>
      </c>
      <c r="H13" s="114">
        <f>'Cases databse'!D13</f>
        <v>1140</v>
      </c>
      <c r="I13" s="70">
        <f>(H13/'Population database'!D15)*100000</f>
        <v>6.0083436920165187</v>
      </c>
      <c r="J13" s="70" t="str">
        <f>ROUND(I13-1.96*SQRT(I13*(100000-I13)/'Population database'!D15),2) &amp; " - "&amp; ROUND(I13+1.96*SQRT(I13*(100000-I13)/'Population database'!D15),2)</f>
        <v>5.66 - 6.36</v>
      </c>
      <c r="K13" s="114">
        <f>'Cases databse'!E13</f>
        <v>267</v>
      </c>
      <c r="L13" s="70">
        <f>(K13/'Population database'!E15)*100000</f>
        <v>4.4111546370734915</v>
      </c>
      <c r="M13" s="70" t="str">
        <f>ROUND(L13-1.96*SQRT(L13*(100000-L13)/'Population database'!E15),2) &amp; " - "&amp; ROUND(L13+1.96*SQRT(L13*(100000-L13)/'Population database'!E15),2)</f>
        <v>3.88 - 4.94</v>
      </c>
      <c r="N13" s="115">
        <f>'Cases databse'!F13</f>
        <v>140</v>
      </c>
      <c r="O13" s="70">
        <f>(N13/'Population database'!F15)*100000</f>
        <v>5.5183722378576103</v>
      </c>
      <c r="P13" s="70" t="str">
        <f>ROUND(O13-1.96*SQRT(O13*(100000-O13)/'Population database'!F15),2) &amp; " - "&amp; ROUND(O13+1.96*SQRT(O13*(100000-O13)/'Population database'!F15),2)</f>
        <v>4.6 - 6.43</v>
      </c>
      <c r="Q13" s="115">
        <f>'Cases databse'!G13</f>
        <v>404</v>
      </c>
      <c r="R13" s="70">
        <f>(Q13/'Population database'!G15)*100000</f>
        <v>4.7032433869080101</v>
      </c>
      <c r="S13" s="71" t="str">
        <f>ROUND(R13-1.96*SQRT(R13*(100000-R13)/'Population database'!G15),2) &amp; " - "&amp; ROUND(R13+1.96*SQRT(R13*(100000-R13)/'Population database'!G15),2)</f>
        <v>4.24 - 5.16</v>
      </c>
      <c r="T13" s="115">
        <f>'Cases databse'!H13</f>
        <v>885</v>
      </c>
      <c r="U13" s="70">
        <f>(T13/'Population database'!H15)*100000</f>
        <v>5.681083244559721</v>
      </c>
      <c r="V13" s="70" t="str">
        <f>ROUND(U13-1.96*SQRT(U13*(100000-U13)/'Population database'!H15),2) &amp; " - "&amp; ROUND(U13+1.96*SQRT(U13*(100000-U13)/'Population database'!H15),2)</f>
        <v>5.31 - 6.06</v>
      </c>
      <c r="W13" s="115">
        <f>'Cases databse'!I13</f>
        <v>665</v>
      </c>
      <c r="X13" s="70">
        <f>(W13/'Population database'!I15)*100000</f>
        <v>5.5484093711549631</v>
      </c>
      <c r="Y13" s="70" t="str">
        <f>ROUND(X13-1.96*SQRT(X13*(100000-X13)/'Population database'!I15),2) &amp; " - "&amp; ROUND(X13+1.96*SQRT(X13*(100000-X13)/'Population database'!I15),2)</f>
        <v>5.13 - 5.97</v>
      </c>
      <c r="Z13" s="115">
        <f>'Cases databse'!J13</f>
        <v>1550</v>
      </c>
      <c r="AA13" s="70">
        <f>Z13*100000/'Population database'!J15</f>
        <v>5.6233926167104302</v>
      </c>
      <c r="AB13" s="71" t="str">
        <f>ROUND(AA13-1.96*SQRT(AA13*(100000-AA13)/'Population database'!J15),2) &amp; " - "&amp; ROUND(AA13+1.96*SQRT(AA13*(100000-AA13)/'Population database'!J15),2)</f>
        <v>5.34 - 5.9</v>
      </c>
      <c r="AC13" s="132"/>
      <c r="AD13"/>
      <c r="AE13"/>
      <c r="AF13"/>
      <c r="AG13"/>
      <c r="AH13"/>
      <c r="AI13"/>
    </row>
    <row r="14" spans="1:49" ht="16.5" thickBot="1">
      <c r="A14" s="125" t="s">
        <v>89</v>
      </c>
      <c r="B14" s="125">
        <f>SUM(B7:B13)</f>
        <v>3461</v>
      </c>
      <c r="C14" s="125"/>
      <c r="D14" s="125"/>
      <c r="E14" s="126">
        <f>SUM(E7:E13)</f>
        <v>2874</v>
      </c>
      <c r="F14" s="125"/>
      <c r="G14" s="125"/>
      <c r="H14" s="125">
        <f>SUM(H7:H13)</f>
        <v>6300</v>
      </c>
      <c r="I14" s="125"/>
      <c r="J14" s="125"/>
      <c r="K14" s="125">
        <f>SUM(K7:K13)</f>
        <v>1440</v>
      </c>
      <c r="L14" s="125"/>
      <c r="M14" s="127"/>
      <c r="N14" s="128">
        <f>SUM(N7:N13)</f>
        <v>697</v>
      </c>
      <c r="O14" s="127"/>
      <c r="P14" s="127"/>
      <c r="Q14" s="128">
        <f>SUM(Q7:Q13)</f>
        <v>2074</v>
      </c>
      <c r="R14" s="127"/>
      <c r="S14" s="127"/>
      <c r="T14" s="129">
        <f>SUM(T7:T13)</f>
        <v>4901</v>
      </c>
      <c r="U14" s="130"/>
      <c r="V14" s="130"/>
      <c r="W14" s="131">
        <f>SUM(W7:W13)</f>
        <v>3571</v>
      </c>
      <c r="X14" s="130"/>
      <c r="Y14" s="130"/>
      <c r="Z14" s="129">
        <f>SUM(Z7:Z13)</f>
        <v>8472</v>
      </c>
      <c r="AA14" s="130"/>
      <c r="AB14" s="130"/>
    </row>
    <row r="15" spans="1:49" ht="15.75" thickTop="1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/>
      <c r="L15"/>
      <c r="M15"/>
      <c r="N15"/>
      <c r="O15"/>
      <c r="P15"/>
      <c r="Q15"/>
    </row>
    <row r="16" spans="1:49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>
      <c r="A17" s="20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 s="139" t="s">
        <v>87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5"/>
      <c r="L21" s="135"/>
      <c r="M21" s="135"/>
      <c r="N21" s="135"/>
      <c r="O21" s="135"/>
      <c r="P21" s="135"/>
      <c r="Q21"/>
    </row>
    <row r="22" spans="1:17">
      <c r="A22" s="44"/>
      <c r="B22" s="44"/>
      <c r="C22" s="44"/>
      <c r="D22" s="44"/>
      <c r="E22" s="44"/>
      <c r="F22" s="44"/>
      <c r="G22" s="44" t="s">
        <v>79</v>
      </c>
      <c r="H22" s="44"/>
      <c r="I22" s="44"/>
      <c r="J22" s="44"/>
      <c r="K22" s="44"/>
      <c r="L22" s="44"/>
      <c r="M22" s="44"/>
      <c r="N22" s="44"/>
      <c r="O22" s="44"/>
      <c r="P22"/>
      <c r="Q22"/>
    </row>
    <row r="23" spans="1:17" ht="15.75">
      <c r="A23" s="108" t="s">
        <v>17</v>
      </c>
      <c r="B23" s="111" t="s">
        <v>18</v>
      </c>
      <c r="C23" s="108" t="s">
        <v>19</v>
      </c>
      <c r="D23" s="111" t="s">
        <v>20</v>
      </c>
      <c r="E23" s="108" t="s">
        <v>21</v>
      </c>
      <c r="F23" s="112" t="s">
        <v>36</v>
      </c>
      <c r="G23" s="108" t="s">
        <v>22</v>
      </c>
      <c r="H23" s="111" t="s">
        <v>23</v>
      </c>
      <c r="I23" s="108" t="s">
        <v>24</v>
      </c>
      <c r="J23" s="112" t="s">
        <v>25</v>
      </c>
      <c r="K23" s="108" t="s">
        <v>26</v>
      </c>
      <c r="L23" s="111" t="s">
        <v>27</v>
      </c>
      <c r="M23" s="108" t="s">
        <v>28</v>
      </c>
      <c r="N23" s="111" t="s">
        <v>29</v>
      </c>
      <c r="O23" s="113" t="s">
        <v>30</v>
      </c>
      <c r="P23"/>
    </row>
    <row r="24" spans="1:17" ht="15.75">
      <c r="A24" s="108">
        <v>2004</v>
      </c>
      <c r="B24" s="109" t="str">
        <f>'Cases databse'!C30&amp;" ( "&amp;ROUND(('Cases databse'!C30/'Population database'!B105)*100000,2)&amp;") " &amp;" "&amp; ROUND(K36-1.96*SQRT(K36*(100000-K36)/'Population database'!B105),2) &amp; " - "&amp; ROUND( 'Incidence rate'!K36+1.96*SQRT('Incidence rate'!K36*(100000-'Incidence rate'!K36)/'Population database'!B105),2)</f>
        <v>232 ( 4.53)  3.95 - 5.11</v>
      </c>
      <c r="C24" s="14" t="str">
        <f>'Cases databse'!D30&amp;" ( "&amp;ROUND(('Cases databse'!D30/'Population database'!C105)*100000,2)&amp;") "&amp;" "&amp; ROUND(L36-1.96*SQRT(K36*(100000-L36)/'Population database'!C105),2) &amp; " - "&amp; ROUND( 'Incidence rate'!L36+1.96*SQRT('Incidence rate'!L36*(100000-'Incidence rate'!L36)/'Population database'!D105),2)</f>
        <v>265 ( 4.49)  3.95 - 5.56</v>
      </c>
      <c r="D24" s="109" t="str">
        <f>'Cases databse'!E30&amp;" ( "&amp;ROUND(('Cases databse'!E30/'Population database'!D105)*100000,2)&amp;") "&amp;" "&amp; ROUND(M36-1.96*SQRT(M36*(100000-M36)/'Population database'!D105),2) &amp; " - "&amp; ROUND( 'Incidence rate'!M36+1.96*SQRT('Incidence rate'!M36*(100000-'Incidence rate'!M36)/'Population database'!D105),2)</f>
        <v>55 ( 3.68)  2.71 - 4.65</v>
      </c>
      <c r="E24" s="14" t="str">
        <f>'Cases databse'!F30&amp;" ( "&amp;ROUND(('Cases databse'!F30/'Population database'!E105)*100000,2)&amp;") "&amp;" "&amp;  ROUND(N36-1.96*SQRT(N36*(100000-N36)/'Population database'!F105),2) &amp; " - "&amp; ROUND( 'Incidence rate'!N36+1.96*SQRT('Incidence rate'!N36*(100000-'Incidence rate'!N36)/'Population database'!F105),2)</f>
        <v>35 ( 3.3)  2.68 - 3.92</v>
      </c>
      <c r="F24" s="109" t="str">
        <f>'Cases databse'!G30&amp;" ( "&amp;ROUND(('Cases databse'!G30/'Population database'!F105)*100000,2)&amp;") "&amp;" "&amp;  ROUND(O36-1.96*SQRT(O36*(100000-O36)/'Population database'!F105),2) &amp; " - "&amp; ROUND( 'Incidence rate'!O36+1.96*SQRT('Incidence rate'!O36*(100000-'Incidence rate'!O36)/'Population database'!F105),2)</f>
        <v>139 ( 4.26)  3.55 - 4.97</v>
      </c>
      <c r="G24" s="14" t="str">
        <f>'Cases databse'!H30&amp;" ( "&amp;ROUND(('Cases databse'!H30/'Population database'!G105)*100000,2)&amp;") "&amp;" "&amp;  ROUND(P36-1.96*SQRT(P36*(100000-P36)/'Population database'!G105),2) &amp; " - "&amp; ROUND( 'Incidence rate'!P36+1.96*SQRT('Incidence rate'!P36*(100000-'Incidence rate'!P36)/'Population database'!G105),2)</f>
        <v>66 ( 3.72)  2.82 - 4.62</v>
      </c>
      <c r="H24" s="109" t="str">
        <f>'Cases databse'!I30&amp;" ( "&amp;ROUND(('Cases databse'!I30/'Population database'!H105)*100000,2)&amp;") "&amp;" "&amp;  ROUND(Q36-1.96*SQRT(Q36*(100000-Q36)/'Population database'!H105),2) &amp; " - "&amp; ROUND( 'Incidence rate'!Q36+1.96*SQRT('Incidence rate'!Q36*(100000-'Incidence rate'!Q36)/'Population database'!H105),2)</f>
        <v>27 ( 4.2)  2.62 - 5.78</v>
      </c>
      <c r="I24" s="14" t="str">
        <f>'Cases databse'!J30&amp;" ( "&amp;ROUND(('Cases databse'!J30/'Population database'!I105)*100000,2)&amp;") "&amp;" "&amp;  ROUND(R36-1.96*SQRT(R36*(100000-R36)/'Population database'!I105),2) &amp; " - "&amp; ROUND( 'Incidence rate'!R36+1.96*SQRT('Incidence rate'!R36*(100000-'Incidence rate'!R36)/'Population database'!I105),2)</f>
        <v>18 ( 3.2)  1.72 - 4.68</v>
      </c>
      <c r="J24" s="109" t="str">
        <f>'Cases databse'!K30&amp;" ( "&amp;ROUND(('Cases databse'!K30/'Population database'!J105)*100000,2)&amp;") "&amp;", "&amp;  ROUND(S36-1.96*SQRT(S36*(100000-S36)/'Population database'!J105),2) &amp; " - "&amp; ROUND( 'Incidence rate'!S36+1.96*SQRT('Incidence rate'!S36*(100000-'Incidence rate'!S36)/'Population database'!J105),2)</f>
        <v>11 ( 4.07) , 1.66 - 6.48</v>
      </c>
      <c r="K24" s="14" t="str">
        <f>'Cases databse'!L30&amp;" ( "&amp;ROUND(('Cases databse'!L30/'Population database'!K105)*100000,2)&amp;") "&amp;", "&amp;  ROUND(T36-1.96*SQRT(T36*(100000-T36)/'Population database'!K105),2) &amp; " - "&amp; ROUND( 'Incidence rate'!T36+1.96*SQRT('Incidence rate'!T36*(100000-'Incidence rate'!T36)/'Population database'!K105),2)</f>
        <v>20 ( 1.7) , 0.95 - 2.45</v>
      </c>
      <c r="L24" s="109" t="str">
        <f>'Cases databse'!M30&amp;" ( "&amp;ROUND(('Cases databse'!M30/'Population database'!L105)*100000,2)&amp;") "&amp;", "&amp;  ROUND(U36-1.96*SQRT(U36*(100000-U36)/'Population database'!L105),2) &amp; " - "&amp; ROUND( 'Incidence rate'!U36+1.96*SQRT('Incidence rate'!U36*(100000-'Incidence rate'!U36)/'Population database'!L105),2)</f>
        <v>4 ( 0.96) , 0.02 - 1.9</v>
      </c>
      <c r="M24" s="14" t="str">
        <f>'Cases databse'!N30&amp;" ( "&amp;ROUND(('Cases databse'!N30/'Population database'!M105)*100000,2)&amp;") "&amp;", "&amp;  ROUND(V36-1.96*SQRT(V36*(100000-V36)/'Population database'!M105),2) &amp; " - "&amp; ROUND( 'Incidence rate'!V36+1.96*SQRT('Incidence rate'!V36*(100000-'Incidence rate'!V36)/'Population database'!M105),2)</f>
        <v>9 ( 1.74) , 0.6 - 2.88</v>
      </c>
      <c r="N24" s="109" t="str">
        <f>'Cases databse'!O30&amp;" ( "&amp;ROUND(('Cases databse'!O30/'Population database'!N105)*100000,2)&amp;") "&amp;" ,"&amp;  ROUND(W36-1.96*SQRT(W36*(100000-W36)/'Population database'!N105),2) &amp; " - "&amp; ROUND( 'Incidence rate'!W36+1.96*SQRT('Incidence rate'!W36*(100000-'Incidence rate'!W36)/'Population database'!N105),2)</f>
        <v>8 ( 2.08)  ,0.64 - 3.52</v>
      </c>
      <c r="O24" s="110" t="str">
        <f>'Cases databse'!P30&amp;" ( "&amp;ROUND(('Cases databse'!P30/'Population database'!O105)*100000,2)&amp;") "</f>
        <v xml:space="preserve">889 ( 3.94) </v>
      </c>
      <c r="P24"/>
    </row>
    <row r="25" spans="1:17" ht="15.75">
      <c r="A25" s="108">
        <v>2005</v>
      </c>
      <c r="B25" s="109" t="str">
        <f>'Cases databse'!C31&amp;" ( "&amp;ROUND(('Cases databse'!C31/'Population database'!B106)*100000,2)&amp;") " &amp;" "&amp; ROUND(K37-1.96*SQRT(K37*(100000-K37)/'Population database'!B106),2) &amp; " - "&amp; ROUND( 'Incidence rate'!K37+1.96*SQRT('Incidence rate'!K37*(100000-'Incidence rate'!K37)/'Population database'!B106),2)</f>
        <v>301 ( 5.74)  5.09 - 6.39</v>
      </c>
      <c r="C25" s="14" t="str">
        <f>'Cases databse'!D31&amp;" ( "&amp;ROUND(('Cases databse'!D31/'Population database'!C106)*100000,2)&amp;") "&amp;" "&amp; ROUND(L37-1.96*SQRT(K37*(100000-L37)/'Population database'!C106),2) &amp; " - "&amp; ROUND( 'Incidence rate'!L37+1.96*SQRT('Incidence rate'!L37*(100000-'Incidence rate'!L37)/'Population database'!D106),2)</f>
        <v>302 ( 5)  4.4 - 6.12</v>
      </c>
      <c r="D25" s="109" t="str">
        <f>'Cases databse'!E31&amp;" ( "&amp;ROUND(('Cases databse'!E31/'Population database'!D106)*100000,2)&amp;") "&amp;" "&amp; ROUND(M37-1.96*SQRT(M37*(100000-M37)/'Population database'!D106),2) &amp; " - "&amp; ROUND( 'Incidence rate'!M37+1.96*SQRT('Incidence rate'!M37*(100000-'Incidence rate'!M37)/'Population database'!D106),2)</f>
        <v>77 ( 5.03)  3.91 - 6.15</v>
      </c>
      <c r="E25" s="14" t="str">
        <f>'Cases databse'!F31&amp;" ( "&amp;ROUND(('Cases databse'!F31/'Population database'!E106)*100000,2)&amp;") "&amp;" "&amp;  ROUND(N37-1.96*SQRT(N37*(100000-N37)/'Population database'!F106),2) &amp; " - "&amp; ROUND( 'Incidence rate'!N37+1.96*SQRT('Incidence rate'!N37*(100000-'Incidence rate'!N37)/'Population database'!F106),2)</f>
        <v>50 ( 4.6)  3.87 - 5.33</v>
      </c>
      <c r="F25" s="109" t="str">
        <f>'Cases databse'!G31&amp;" ( "&amp;ROUND(('Cases databse'!G31/'Population database'!F106)*100000,2)&amp;") "&amp;" "&amp;  ROUND(O37-1.96*SQRT(O37*(100000-O37)/'Population database'!F106),2) &amp; " - "&amp; ROUND( 'Incidence rate'!O37+1.96*SQRT('Incidence rate'!O37*(100000-'Incidence rate'!O37)/'Population database'!F106),2)</f>
        <v>145 ( 4.34)  3.63 - 5.05</v>
      </c>
      <c r="G25" s="14" t="str">
        <f>'Cases databse'!H31&amp;" ( "&amp;ROUND(('Cases databse'!H31/'Population database'!G106)*100000,2)&amp;") "&amp;" "&amp;  ROUND(P37-1.96*SQRT(P37*(100000-P37)/'Population database'!G106),2) &amp; " - "&amp; ROUND( 'Incidence rate'!P37+1.96*SQRT('Incidence rate'!P37*(100000-'Incidence rate'!P37)/'Population database'!G106),2)</f>
        <v>62 ( 3.41)  2.56 - 4.26</v>
      </c>
      <c r="H25" s="109" t="str">
        <f>'Cases databse'!I31&amp;" ( "&amp;ROUND(('Cases databse'!I31/'Population database'!H106)*100000,2)&amp;") "&amp;" "&amp;  ROUND(Q37-1.96*SQRT(Q37*(100000-Q37)/'Population database'!H106),2) &amp; " - "&amp; ROUND( 'Incidence rate'!Q37+1.96*SQRT('Incidence rate'!Q37*(100000-'Incidence rate'!Q37)/'Population database'!H106),2)</f>
        <v>20 ( 3.04)  1.71 - 4.37</v>
      </c>
      <c r="I25" s="14" t="str">
        <f>'Cases databse'!J31&amp;" ( "&amp;ROUND(('Cases databse'!J31/'Population database'!I106)*100000,2)&amp;") "&amp;" "&amp;  ROUND(R37-1.96*SQRT(R37*(100000-R37)/'Population database'!I106),2) &amp; " - "&amp; ROUND( 'Incidence rate'!R37+1.96*SQRT('Incidence rate'!R37*(100000-'Incidence rate'!R37)/'Population database'!I106),2)</f>
        <v>27 ( 4.68)  2.91 - 6.45</v>
      </c>
      <c r="J25" s="109" t="str">
        <f>'Cases databse'!K31&amp;" ( "&amp;ROUND(('Cases databse'!K31/'Population database'!J106)*100000,2)&amp;") "&amp;", "&amp;  ROUND(S37-1.96*SQRT(S37*(100000-S37)/'Population database'!J106),2) &amp; " - "&amp; ROUND( 'Incidence rate'!S37+1.96*SQRT('Incidence rate'!S37*(100000-'Incidence rate'!S37)/'Population database'!J106),2)</f>
        <v>7 ( 2.53) , 0.66 - 4.4</v>
      </c>
      <c r="K25" s="14" t="str">
        <f>'Cases databse'!L31&amp;" ( "&amp;ROUND(('Cases databse'!L31/'Population database'!K106)*100000,2)&amp;") "&amp;", "&amp;  ROUND(T37-1.96*SQRT(T37*(100000-T37)/'Population database'!K106),2) &amp; " - "&amp; ROUND( 'Incidence rate'!T37+1.96*SQRT('Incidence rate'!T37*(100000-'Incidence rate'!T37)/'Population database'!K106),2)</f>
        <v>15 ( 1.25) , 0.62 - 1.88</v>
      </c>
      <c r="L25" s="109" t="str">
        <f>'Cases databse'!M31&amp;" ( "&amp;ROUND(('Cases databse'!M31/'Population database'!L106)*100000,2)&amp;") "&amp;", "&amp;  ROUND(U37-1.96*SQRT(U37*(100000-U37)/'Population database'!L106),2) &amp; " - "&amp; ROUND( 'Incidence rate'!U37+1.96*SQRT('Incidence rate'!U37*(100000-'Incidence rate'!U37)/'Population database'!L106),2)</f>
        <v>12 ( 2.81) , 1.22 - 4.4</v>
      </c>
      <c r="M25" s="14" t="str">
        <f>'Cases databse'!N31&amp;" ( "&amp;ROUND(('Cases databse'!N31/'Population database'!M106)*100000,2)&amp;") "&amp;", "&amp;  ROUND(V37-1.96*SQRT(V37*(100000-V37)/'Population database'!M106),2) &amp; " - "&amp; ROUND( 'Incidence rate'!V37+1.96*SQRT('Incidence rate'!V37*(100000-'Incidence rate'!V37)/'Population database'!M106),2)</f>
        <v>11 ( 2.08) , 0.85 - 3.31</v>
      </c>
      <c r="N25" s="109" t="str">
        <f>'Cases databse'!O31&amp;" ( "&amp;ROUND(('Cases databse'!O31/'Population database'!N106)*100000,2)&amp;") "&amp;" ,"&amp;  ROUND(W37-1.96*SQRT(W37*(100000-W37)/'Population database'!N106),2) &amp; " - "&amp; ROUND( 'Incidence rate'!W37+1.96*SQRT('Incidence rate'!W37*(100000-'Incidence rate'!W37)/'Population database'!N106),2)</f>
        <v>9 ( 2.29)  ,0.79 - 3.79</v>
      </c>
      <c r="O25" s="110" t="str">
        <f>'Cases databse'!P31&amp;" ( "&amp;ROUND(('Cases databse'!P31/'Population database'!O106)*100000,2)&amp;") "</f>
        <v xml:space="preserve">1038 ( 4.49) </v>
      </c>
      <c r="P25"/>
    </row>
    <row r="26" spans="1:17" ht="15.75">
      <c r="A26" s="108">
        <v>2006</v>
      </c>
      <c r="B26" s="109" t="str">
        <f>'Cases databse'!C32&amp;" ( "&amp;ROUND(('Cases databse'!C32/'Population database'!B107)*100000,2)&amp;") " &amp;" "&amp; ROUND(K38-1.96*SQRT(K38*(100000-K38)/'Population database'!B107),2) &amp; " - "&amp; ROUND( 'Incidence rate'!K38+1.96*SQRT('Incidence rate'!K38*(100000-'Incidence rate'!K38)/'Population database'!B107),2)</f>
        <v>302 ( 5.63)  5 - 6.26</v>
      </c>
      <c r="C26" s="14" t="str">
        <f>'Cases databse'!D32&amp;" ( "&amp;ROUND(('Cases databse'!D32/'Population database'!C107)*100000,2)&amp;") "&amp;" "&amp; ROUND(L38-1.96*SQRT(K38*(100000-L38)/'Population database'!C107),2) &amp; " - "&amp; ROUND( 'Incidence rate'!L38+1.96*SQRT('Incidence rate'!L38*(100000-'Incidence rate'!L38)/'Population database'!D107),2)</f>
        <v>322 ( 5.21)  4.62 - 6.34</v>
      </c>
      <c r="D26" s="109" t="str">
        <f>'Cases databse'!E32&amp;" ( "&amp;ROUND(('Cases databse'!E32/'Population database'!D107)*100000,2)&amp;") "&amp;" "&amp; ROUND(M38-1.96*SQRT(M38*(100000-M38)/'Population database'!D107),2) &amp; " - "&amp; ROUND( 'Incidence rate'!M38+1.96*SQRT('Incidence rate'!M38*(100000-'Incidence rate'!M38)/'Population database'!D107),2)</f>
        <v>74 ( 4.73)  3.65 - 5.81</v>
      </c>
      <c r="E26" s="14" t="str">
        <f>'Cases databse'!F32&amp;" ( "&amp;ROUND(('Cases databse'!F32/'Population database'!E107)*100000,2)&amp;") "&amp;" "&amp;  ROUND(N38-1.96*SQRT(N38*(100000-N38)/'Population database'!F107),2) &amp; " - "&amp; ROUND( 'Incidence rate'!N38+1.96*SQRT('Incidence rate'!N38*(100000-'Incidence rate'!N38)/'Population database'!F107),2)</f>
        <v>32 ( 2.88)  2.31 - 3.45</v>
      </c>
      <c r="F26" s="109" t="str">
        <f>'Cases databse'!G32&amp;" ( "&amp;ROUND(('Cases databse'!G32/'Population database'!F107)*100000,2)&amp;") "&amp;" "&amp;  ROUND(O38-1.96*SQRT(O38*(100000-O38)/'Population database'!F107),2) &amp; " - "&amp; ROUND( 'Incidence rate'!O38+1.96*SQRT('Incidence rate'!O38*(100000-'Incidence rate'!O38)/'Population database'!F107),2)</f>
        <v>165 ( 4.83)  4.09 - 5.57</v>
      </c>
      <c r="G26" s="14" t="str">
        <f>'Cases databse'!H32&amp;" ( "&amp;ROUND(('Cases databse'!H32/'Population database'!G107)*100000,2)&amp;") "&amp;" "&amp;  ROUND(P38-1.96*SQRT(P38*(100000-P38)/'Population database'!G107),2) &amp; " - "&amp; ROUND( 'Incidence rate'!P38+1.96*SQRT('Incidence rate'!P38*(100000-'Incidence rate'!P38)/'Population database'!G107),2)</f>
        <v>63 ( 3.39)  2.55 - 4.23</v>
      </c>
      <c r="H26" s="109" t="str">
        <f>'Cases databse'!I32&amp;" ( "&amp;ROUND(('Cases databse'!I32/'Population database'!H107)*100000,2)&amp;") "&amp;" "&amp;  ROUND(Q38-1.96*SQRT(Q38*(100000-Q38)/'Population database'!H107),2) &amp; " - "&amp; ROUND( 'Incidence rate'!Q38+1.96*SQRT('Incidence rate'!Q38*(100000-'Incidence rate'!Q38)/'Population database'!H107),2)</f>
        <v>19 ( 2.82)  1.55 - 4.09</v>
      </c>
      <c r="I26" s="14" t="str">
        <f>'Cases databse'!J32&amp;" ( "&amp;ROUND(('Cases databse'!J32/'Population database'!I107)*100000,2)&amp;") "&amp;" "&amp;  ROUND(R38-1.96*SQRT(R38*(100000-R38)/'Population database'!I107),2) &amp; " - "&amp; ROUND( 'Incidence rate'!R38+1.96*SQRT('Incidence rate'!R38*(100000-'Incidence rate'!R38)/'Population database'!I107),2)</f>
        <v>22 ( 3.73)  2.17 - 5.29</v>
      </c>
      <c r="J26" s="109" t="str">
        <f>'Cases databse'!K32&amp;" ( "&amp;ROUND(('Cases databse'!K32/'Population database'!J107)*100000,2)&amp;") "&amp;", "&amp;  ROUND(S38-1.96*SQRT(S38*(100000-S38)/'Population database'!J107),2) &amp; " - "&amp; ROUND( 'Incidence rate'!S38+1.96*SQRT('Incidence rate'!S38*(100000-'Incidence rate'!S38)/'Population database'!J107),2)</f>
        <v>7 ( 2.47) , 0.64 - 4.3</v>
      </c>
      <c r="K26" s="14" t="str">
        <f>'Cases databse'!L32&amp;" ( "&amp;ROUND(('Cases databse'!L32/'Population database'!K107)*100000,2)&amp;") "&amp;", "&amp;  ROUND(T38-1.96*SQRT(T38*(100000-T38)/'Population database'!K107),2) &amp; " - "&amp; ROUND( 'Incidence rate'!T38+1.96*SQRT('Incidence rate'!T38*(100000-'Incidence rate'!T38)/'Population database'!K107),2)</f>
        <v>11 ( 0.9) , 0.37 - 1.43</v>
      </c>
      <c r="L26" s="109" t="str">
        <f>'Cases databse'!M32&amp;" ( "&amp;ROUND(('Cases databse'!M32/'Population database'!L107)*100000,2)&amp;") "&amp;", "&amp;  ROUND(U38-1.96*SQRT(U38*(100000-U38)/'Population database'!L107),2) &amp; " - "&amp; ROUND( 'Incidence rate'!U38+1.96*SQRT('Incidence rate'!U38*(100000-'Incidence rate'!U38)/'Population database'!L107),2)</f>
        <v>8 ( 1.83) , 0.56 - 3.1</v>
      </c>
      <c r="M26" s="14" t="str">
        <f>'Cases databse'!N32&amp;" ( "&amp;ROUND(('Cases databse'!N32/'Population database'!M107)*100000,2)&amp;") "&amp;", "&amp;  ROUND(V38-1.96*SQRT(V38*(100000-V38)/'Population database'!M107),2) &amp; " - "&amp; ROUND( 'Incidence rate'!V38+1.96*SQRT('Incidence rate'!V38*(100000-'Incidence rate'!V38)/'Population database'!M107),2)</f>
        <v>11 ( 2.03) , 0.83 - 3.23</v>
      </c>
      <c r="N26" s="109" t="str">
        <f>'Cases databse'!O32&amp;" ( "&amp;ROUND(('Cases databse'!O32/'Population database'!N107)*100000,2)&amp;") "&amp;" ,"&amp;  ROUND(W38-1.96*SQRT(W38*(100000-W38)/'Population database'!N107),2) &amp; " - "&amp; ROUND( 'Incidence rate'!W38+1.96*SQRT('Incidence rate'!W38*(100000-'Incidence rate'!W38)/'Population database'!N107),2)</f>
        <v>8 ( 1.99)  ,0.61 - 3.37</v>
      </c>
      <c r="O26" s="110" t="str">
        <f>'Cases databse'!P32&amp;" ( "&amp;ROUND(('Cases databse'!P32/'Population database'!O107)*100000,2)&amp;") "</f>
        <v xml:space="preserve">1044 ( 4.41) </v>
      </c>
      <c r="P26"/>
    </row>
    <row r="27" spans="1:17" ht="15.75">
      <c r="A27" s="108">
        <v>2007</v>
      </c>
      <c r="B27" s="109" t="str">
        <f>'Cases databse'!C33&amp;" ( "&amp;ROUND(('Cases databse'!C33/'Population database'!B108)*100000,2)&amp;") " &amp;" "&amp; ROUND(K39-1.96*SQRT(K39*(100000-K39)/'Population database'!B108),2) &amp; " - "&amp; ROUND( 'Incidence rate'!K39+1.96*SQRT('Incidence rate'!K39*(100000-'Incidence rate'!K39)/'Population database'!B108),2)</f>
        <v>341 ( 5.76)  5.15 - 6.37</v>
      </c>
      <c r="C27" s="14" t="str">
        <f>'Cases databse'!D33&amp;" ( "&amp;ROUND(('Cases databse'!D33/'Population database'!C108)*100000,2)&amp;") "&amp;" "&amp; ROUND(L39-1.96*SQRT(K39*(100000-L39)/'Population database'!C108),2) &amp; " - "&amp; ROUND( 'Incidence rate'!L39+1.96*SQRT('Incidence rate'!L39*(100000-'Incidence rate'!L39)/'Population database'!D108),2)</f>
        <v>362 ( 5.92)  5.32 - 7.1</v>
      </c>
      <c r="D27" s="109" t="str">
        <f>'Cases databse'!E33&amp;" ( "&amp;ROUND(('Cases databse'!E33/'Population database'!D108)*100000,2)&amp;") "&amp;" "&amp; ROUND(M39-1.96*SQRT(M39*(100000-M39)/'Population database'!D108),2) &amp; " - "&amp; ROUND( 'Incidence rate'!M39+1.96*SQRT('Incidence rate'!M39*(100000-'Incidence rate'!M39)/'Population database'!D108),2)</f>
        <v>57 ( 3.49)  2.58 - 4.4</v>
      </c>
      <c r="E27" s="14" t="str">
        <f>'Cases databse'!F33&amp;" ( "&amp;ROUND(('Cases databse'!F33/'Population database'!E108)*100000,2)&amp;") "&amp;" "&amp;  ROUND(N39-1.96*SQRT(N39*(100000-N39)/'Population database'!F108),2) &amp; " - "&amp; ROUND( 'Incidence rate'!N39+1.96*SQRT('Incidence rate'!N39*(100000-'Incidence rate'!N39)/'Population database'!F108),2)</f>
        <v>38 ( 3.5)  2.89 - 4.11</v>
      </c>
      <c r="F27" s="109" t="str">
        <f>'Cases databse'!G33&amp;" ( "&amp;ROUND(('Cases databse'!G33/'Population database'!F108)*100000,2)&amp;") "&amp;" "&amp;  ROUND(O39-1.96*SQRT(O39*(100000-O39)/'Population database'!F108),2) &amp; " - "&amp; ROUND( 'Incidence rate'!O39+1.96*SQRT('Incidence rate'!O39*(100000-'Incidence rate'!O39)/'Population database'!F108),2)</f>
        <v>201 ( 5.64)  4.86 - 6.42</v>
      </c>
      <c r="G27" s="14" t="str">
        <f>'Cases databse'!H33&amp;" ( "&amp;ROUND(('Cases databse'!H33/'Population database'!G108)*100000,2)&amp;") "&amp;" "&amp;  ROUND(P39-1.96*SQRT(P39*(100000-P39)/'Population database'!G108),2) &amp; " - "&amp; ROUND( 'Incidence rate'!P39+1.96*SQRT('Incidence rate'!P39*(100000-'Incidence rate'!P39)/'Population database'!G108),2)</f>
        <v>62 ( 3.47)  2.61 - 4.33</v>
      </c>
      <c r="H27" s="109" t="str">
        <f>'Cases databse'!I33&amp;" ( "&amp;ROUND(('Cases databse'!I33/'Population database'!H108)*100000,2)&amp;") "&amp;" "&amp;  ROUND(Q39-1.96*SQRT(Q39*(100000-Q39)/'Population database'!H108),2) &amp; " - "&amp; ROUND( 'Incidence rate'!Q39+1.96*SQRT('Incidence rate'!Q39*(100000-'Incidence rate'!Q39)/'Population database'!H108),2)</f>
        <v>21 ( 2.79)  1.6 - 3.98</v>
      </c>
      <c r="I27" s="14" t="str">
        <f>'Cases databse'!J33&amp;" ( "&amp;ROUND(('Cases databse'!J33/'Population database'!I108)*100000,2)&amp;") "&amp;" "&amp;  ROUND(R39-1.96*SQRT(R39*(100000-R39)/'Population database'!I108),2) &amp; " - "&amp; ROUND( 'Incidence rate'!R39+1.96*SQRT('Incidence rate'!R39*(100000-'Incidence rate'!R39)/'Population database'!I108),2)</f>
        <v>19 ( 3.4)  1.87 - 4.93</v>
      </c>
      <c r="J27" s="109" t="str">
        <f>'Cases databse'!K33&amp;" ( "&amp;ROUND(('Cases databse'!K33/'Population database'!J108)*100000,2)&amp;") "&amp;", "&amp;  ROUND(S39-1.96*SQRT(S39*(100000-S39)/'Population database'!J108),2) &amp; " - "&amp; ROUND( 'Incidence rate'!S39+1.96*SQRT('Incidence rate'!S39*(100000-'Incidence rate'!S39)/'Population database'!J108),2)</f>
        <v>3 ( 1.02) , -0.13 - 2.17</v>
      </c>
      <c r="K27" s="14" t="str">
        <f>'Cases databse'!L33&amp;" ( "&amp;ROUND(('Cases databse'!L33/'Population database'!K108)*100000,2)&amp;") "&amp;", "&amp;  ROUND(T39-1.96*SQRT(T39*(100000-T39)/'Population database'!K108),2) &amp; " - "&amp; ROUND( 'Incidence rate'!T39+1.96*SQRT('Incidence rate'!T39*(100000-'Incidence rate'!T39)/'Population database'!K108),2)</f>
        <v>15 ( 1.16) , 0.57 - 1.75</v>
      </c>
      <c r="L27" s="109" t="str">
        <f>'Cases databse'!M33&amp;" ( "&amp;ROUND(('Cases databse'!M33/'Population database'!L108)*100000,2)&amp;") "&amp;", "&amp;  ROUND(U39-1.96*SQRT(U39*(100000-U39)/'Population database'!L108),2) &amp; " - "&amp; ROUND( 'Incidence rate'!U39+1.96*SQRT('Incidence rate'!U39*(100000-'Incidence rate'!U39)/'Population database'!L108),2)</f>
        <v>13 ( 2.83) , 1.29 - 4.37</v>
      </c>
      <c r="M27" s="14" t="str">
        <f>'Cases databse'!N33&amp;" ( "&amp;ROUND(('Cases databse'!N33/'Population database'!M108)*100000,2)&amp;") "&amp;", "&amp;  ROUND(V39-1.96*SQRT(V39*(100000-V39)/'Population database'!M108),2) &amp; " - "&amp; ROUND( 'Incidence rate'!V39+1.96*SQRT('Incidence rate'!V39*(100000-'Incidence rate'!V39)/'Population database'!M108),2)</f>
        <v>16 ( 4.07) , 2.08 - 6.06</v>
      </c>
      <c r="N27" s="109" t="str">
        <f>'Cases databse'!O33&amp;" ( "&amp;ROUND(('Cases databse'!O33/'Population database'!N108)*100000,2)&amp;") "&amp;" ,"&amp;  ROUND(W39-1.96*SQRT(W39*(100000-W39)/'Population database'!N108),2) &amp; " - "&amp; ROUND( 'Incidence rate'!W39+1.96*SQRT('Incidence rate'!W39*(100000-'Incidence rate'!W39)/'Population database'!N108),2)</f>
        <v>8 ( 2.06)  ,0.63 - 3.49</v>
      </c>
      <c r="O27" s="110" t="str">
        <f>'Cases databse'!P33&amp;" ( "&amp;ROUND(('Cases databse'!P33/'Population database'!O108)*100000,2)&amp;") "</f>
        <v xml:space="preserve">1156 ( 4.77) </v>
      </c>
      <c r="P27"/>
    </row>
    <row r="28" spans="1:17" ht="15.75">
      <c r="A28" s="108">
        <v>2008</v>
      </c>
      <c r="B28" s="109" t="str">
        <f>'Cases databse'!C34&amp;" ( "&amp;ROUND(('Cases databse'!C34/'Population database'!B109)*100000,2)&amp;") " &amp;" "&amp; ROUND(K40-1.96*SQRT(K40*(100000-K40)/'Population database'!B109),2) &amp; " - "&amp; ROUND( 'Incidence rate'!K40+1.96*SQRT('Incidence rate'!K40*(100000-'Incidence rate'!K40)/'Population database'!B109),2)</f>
        <v>367 ( 6.06)  5.44 - 6.68</v>
      </c>
      <c r="C28" s="14" t="str">
        <f>'Cases databse'!D34&amp;" ( "&amp;ROUND(('Cases databse'!D34/'Population database'!C109)*100000,2)&amp;") "&amp;" "&amp; ROUND(L40-1.96*SQRT(K40*(100000-L40)/'Population database'!C109),2) &amp; " - "&amp; ROUND( 'Incidence rate'!L40+1.96*SQRT('Incidence rate'!L40*(100000-'Incidence rate'!L40)/'Population database'!D109),2)</f>
        <v>380 ( 6.08)  5.47 - 7.26</v>
      </c>
      <c r="D28" s="109" t="str">
        <f>'Cases databse'!E34&amp;" ( "&amp;ROUND(('Cases databse'!E34/'Population database'!D109)*100000,2)&amp;") "&amp;" "&amp; ROUND(M40-1.96*SQRT(M40*(100000-M40)/'Population database'!D109),2) &amp; " - "&amp; ROUND( 'Incidence rate'!M40+1.96*SQRT('Incidence rate'!M40*(100000-'Incidence rate'!M40)/'Population database'!D109),2)</f>
        <v>75 ( 4.49)  3.47 - 5.51</v>
      </c>
      <c r="E28" s="14" t="str">
        <f>'Cases databse'!F34&amp;" ( "&amp;ROUND(('Cases databse'!F34/'Population database'!E109)*100000,2)&amp;") "&amp;" "&amp;  ROUND(N40-1.96*SQRT(N40*(100000-N40)/'Population database'!F109),2) &amp; " - "&amp; ROUND( 'Incidence rate'!N40+1.96*SQRT('Incidence rate'!N40*(100000-'Incidence rate'!N40)/'Population database'!F109),2)</f>
        <v>45 ( 4.05)  3.4 - 4.7</v>
      </c>
      <c r="F28" s="109" t="str">
        <f>'Cases databse'!G34&amp;" ( "&amp;ROUND(('Cases databse'!G34/'Population database'!F109)*100000,2)&amp;") "&amp;" "&amp;  ROUND(O40-1.96*SQRT(O40*(100000-O40)/'Population database'!F109),2) &amp; " - "&amp; ROUND( 'Incidence rate'!O40+1.96*SQRT('Incidence rate'!O40*(100000-'Incidence rate'!O40)/'Population database'!F109),2)</f>
        <v>206 ( 5.65)  4.88 - 6.42</v>
      </c>
      <c r="G28" s="14" t="str">
        <f>'Cases databse'!H34&amp;" ( "&amp;ROUND(('Cases databse'!H34/'Population database'!G109)*100000,2)&amp;") "&amp;" "&amp;  ROUND(P40-1.96*SQRT(P40*(100000-P40)/'Population database'!G109),2) &amp; " - "&amp; ROUND( 'Incidence rate'!P40+1.96*SQRT('Incidence rate'!P40*(100000-'Incidence rate'!P40)/'Population database'!G109),2)</f>
        <v>70 ( 3.83)  2.93 - 4.73</v>
      </c>
      <c r="H28" s="109" t="str">
        <f>'Cases databse'!I34&amp;" ( "&amp;ROUND(('Cases databse'!I34/'Population database'!H109)*100000,2)&amp;") "&amp;" "&amp;  ROUND(Q40-1.96*SQRT(Q40*(100000-Q40)/'Population database'!H109),2) &amp; " - "&amp; ROUND( 'Incidence rate'!Q40+1.96*SQRT('Incidence rate'!Q40*(100000-'Incidence rate'!Q40)/'Population database'!H109),2)</f>
        <v>16 ( 2.08)  1.06 - 3.1</v>
      </c>
      <c r="I28" s="14" t="str">
        <f>'Cases databse'!J34&amp;" ( "&amp;ROUND(('Cases databse'!J34/'Population database'!I109)*100000,2)&amp;") "&amp;" "&amp;  ROUND(R40-1.96*SQRT(R40*(100000-R40)/'Population database'!I109),2) &amp; " - "&amp; ROUND( 'Incidence rate'!R40+1.96*SQRT('Incidence rate'!R40*(100000-'Incidence rate'!R40)/'Population database'!I109),2)</f>
        <v>12 ( 2.1)  0.91 - 3.29</v>
      </c>
      <c r="J28" s="109" t="str">
        <f>'Cases databse'!K34&amp;" ( "&amp;ROUND(('Cases databse'!K34/'Population database'!J109)*100000,2)&amp;") "&amp;", "&amp;  ROUND(S40-1.96*SQRT(S40*(100000-S40)/'Population database'!J109),2) &amp; " - "&amp; ROUND( 'Incidence rate'!S40+1.96*SQRT('Incidence rate'!S40*(100000-'Incidence rate'!S40)/'Population database'!J109),2)</f>
        <v>4 ( 1.32) , 0.02 - 2.62</v>
      </c>
      <c r="K28" s="14" t="str">
        <f>'Cases databse'!L34&amp;" ( "&amp;ROUND(('Cases databse'!L34/'Population database'!K109)*100000,2)&amp;") "&amp;", "&amp;  ROUND(T40-1.96*SQRT(T40*(100000-T40)/'Population database'!K109),2) &amp; " - "&amp; ROUND( 'Incidence rate'!T40+1.96*SQRT('Incidence rate'!T40*(100000-'Incidence rate'!T40)/'Population database'!K109),2)</f>
        <v>28 ( 2.12) , 1.33 - 2.91</v>
      </c>
      <c r="L28" s="109" t="str">
        <f>'Cases databse'!M34&amp;" ( "&amp;ROUND(('Cases databse'!M34/'Population database'!L109)*100000,2)&amp;") "&amp;", "&amp;  ROUND(U40-1.96*SQRT(U40*(100000-U40)/'Population database'!L109),2) &amp; " - "&amp; ROUND( 'Incidence rate'!U40+1.96*SQRT('Incidence rate'!U40*(100000-'Incidence rate'!U40)/'Population database'!L109),2)</f>
        <v>13 ( 2.76) , 1.26 - 4.26</v>
      </c>
      <c r="M28" s="14" t="str">
        <f>'Cases databse'!N34&amp;" ( "&amp;ROUND(('Cases databse'!N34/'Population database'!M109)*100000,2)&amp;") "&amp;", "&amp;  ROUND(V40-1.96*SQRT(V40*(100000-V40)/'Population database'!M109),2) &amp; " - "&amp; ROUND( 'Incidence rate'!V40+1.96*SQRT('Incidence rate'!V40*(100000-'Incidence rate'!V40)/'Population database'!M109),2)</f>
        <v>8 ( 1.99) , 0.61 - 3.37</v>
      </c>
      <c r="N28" s="109" t="str">
        <f>'Cases databse'!O34&amp;" ( "&amp;ROUND(('Cases databse'!O34/'Population database'!N109)*100000,2)&amp;") "&amp;" ,"&amp;  ROUND(W40-1.96*SQRT(W40*(100000-W40)/'Population database'!N109),2) &amp; " - "&amp; ROUND( 'Incidence rate'!W40+1.96*SQRT('Incidence rate'!W40*(100000-'Incidence rate'!W40)/'Population database'!N109),2)</f>
        <v>12 ( 3.02)  ,1.31 - 4.73</v>
      </c>
      <c r="O28" s="110" t="str">
        <f>'Cases databse'!P34&amp;" ( "&amp;ROUND(('Cases databse'!P34/'Population database'!O109)*100000,2)&amp;") "</f>
        <v xml:space="preserve">1236 ( 4.98) </v>
      </c>
      <c r="P28"/>
    </row>
    <row r="29" spans="1:17" ht="15.75">
      <c r="A29" s="108">
        <v>2009</v>
      </c>
      <c r="B29" s="109" t="str">
        <f>'Cases databse'!C35&amp;" ( "&amp;ROUND(('Cases databse'!C35/'Population database'!B110)*100000,2)&amp;") " &amp;" "&amp; ROUND(K41-1.96*SQRT(K41*(100000-K41)/'Population database'!B110),2) &amp; " - "&amp; ROUND( 'Incidence rate'!K41+1.96*SQRT('Incidence rate'!K41*(100000-'Incidence rate'!K41)/'Population database'!B110),2)</f>
        <v>469 ( 7.51)  6.83 - 8.19</v>
      </c>
      <c r="C29" s="14" t="str">
        <f>'Cases databse'!D35&amp;" ( "&amp;ROUND(('Cases databse'!D35/'Population database'!C110)*100000,2)&amp;") "&amp;" "&amp; ROUND(L41-1.96*SQRT(K41*(100000-L41)/'Population database'!C110),2) &amp; " - "&amp; ROUND( 'Incidence rate'!L41+1.96*SQRT('Incidence rate'!L41*(100000-'Incidence rate'!L41)/'Population database'!D110),2)</f>
        <v>387 ( 6.1)  5.43 - 7.27</v>
      </c>
      <c r="D29" s="109" t="str">
        <f>'Cases databse'!E35&amp;" ( "&amp;ROUND(('Cases databse'!E35/'Population database'!D110)*100000,2)&amp;") "&amp;" "&amp; ROUND(M41-1.96*SQRT(M41*(100000-M41)/'Population database'!D110),2) &amp; " - "&amp; ROUND( 'Incidence rate'!M41+1.96*SQRT('Incidence rate'!M41*(100000-'Incidence rate'!M41)/'Population database'!D110),2)</f>
        <v>102 ( 5.93)  4.78 - 7.08</v>
      </c>
      <c r="E29" s="14" t="str">
        <f>'Cases databse'!F35&amp;" ( "&amp;ROUND(('Cases databse'!F35/'Population database'!E110)*100000,2)&amp;") "&amp;" "&amp;  ROUND(N41-1.96*SQRT(N41*(100000-N41)/'Population database'!F110),2) &amp; " - "&amp; ROUND( 'Incidence rate'!N41+1.96*SQRT('Incidence rate'!N41*(100000-'Incidence rate'!N41)/'Population database'!F110),2)</f>
        <v>56 ( 4.93)  4.22 - 5.64</v>
      </c>
      <c r="F29" s="109" t="str">
        <f>'Cases databse'!G35&amp;" ( "&amp;ROUND(('Cases databse'!G35/'Population database'!F110)*100000,2)&amp;") "&amp;" "&amp;  ROUND(O41-1.96*SQRT(O41*(100000-O41)/'Population database'!F110),2) &amp; " - "&amp; ROUND( 'Incidence rate'!O41+1.96*SQRT('Incidence rate'!O41*(100000-'Incidence rate'!O41)/'Population database'!F110),2)</f>
        <v>234 ( 6.3)  5.49 - 7.11</v>
      </c>
      <c r="G29" s="14" t="str">
        <f>'Cases databse'!H35&amp;" ( "&amp;ROUND(('Cases databse'!H35/'Population database'!G110)*100000,2)&amp;") "&amp;" "&amp;  ROUND(P41-1.96*SQRT(P41*(100000-P41)/'Population database'!G110),2) &amp; " - "&amp; ROUND( 'Incidence rate'!P41+1.96*SQRT('Incidence rate'!P41*(100000-'Incidence rate'!P41)/'Population database'!G110),2)</f>
        <v>89 ( 4.79)  3.79 - 5.79</v>
      </c>
      <c r="H29" s="109" t="str">
        <f>'Cases databse'!I35&amp;" ( "&amp;ROUND(('Cases databse'!I35/'Population database'!H110)*100000,2)&amp;") "&amp;" "&amp;  ROUND(Q41-1.96*SQRT(Q41*(100000-Q41)/'Population database'!H110),2) &amp; " - "&amp; ROUND( 'Incidence rate'!Q41+1.96*SQRT('Incidence rate'!Q41*(100000-'Incidence rate'!Q41)/'Population database'!H110),2)</f>
        <v>34 ( 4.28)  2.84 - 5.72</v>
      </c>
      <c r="I29" s="14" t="str">
        <f>'Cases databse'!J35&amp;" ( "&amp;ROUND(('Cases databse'!J35/'Population database'!I110)*100000,2)&amp;") "&amp;" "&amp;  ROUND(R41-1.96*SQRT(R41*(100000-R41)/'Population database'!I110),2) &amp; " - "&amp; ROUND( 'Incidence rate'!R41+1.96*SQRT('Incidence rate'!R41*(100000-'Incidence rate'!R41)/'Population database'!I110),2)</f>
        <v>34 ( 5.86)  3.89 - 7.83</v>
      </c>
      <c r="J29" s="109" t="str">
        <f>'Cases databse'!K35&amp;" ( "&amp;ROUND(('Cases databse'!K35/'Population database'!J110)*100000,2)&amp;") "&amp;", "&amp;  ROUND(S41-1.96*SQRT(S41*(100000-S41)/'Population database'!J110),2) &amp; " - "&amp; ROUND( 'Incidence rate'!S41+1.96*SQRT('Incidence rate'!S41*(100000-'Incidence rate'!S41)/'Population database'!J110),2)</f>
        <v>8 ( 2.61) , 0.8 - 4.42</v>
      </c>
      <c r="K29" s="14" t="str">
        <f>'Cases databse'!L35&amp;" ( "&amp;ROUND(('Cases databse'!L35/'Population database'!K110)*100000,2)&amp;") "&amp;", "&amp;  ROUND(T41-1.96*SQRT(T41*(100000-T41)/'Population database'!K110),2) &amp; " - "&amp; ROUND( 'Incidence rate'!T41+1.96*SQRT('Incidence rate'!T41*(100000-'Incidence rate'!T41)/'Population database'!K110),2)</f>
        <v>12 ( 0.88) , 0.38 - 1.38</v>
      </c>
      <c r="L29" s="109" t="str">
        <f>'Cases databse'!M35&amp;" ( "&amp;ROUND(('Cases databse'!M35/'Population database'!L110)*100000,2)&amp;") "&amp;", "&amp;  ROUND(U41-1.96*SQRT(U41*(100000-U41)/'Population database'!L110),2) &amp; " - "&amp; ROUND( 'Incidence rate'!U41+1.96*SQRT('Incidence rate'!U41*(100000-'Incidence rate'!U41)/'Population database'!L110),2)</f>
        <v>12 ( 2.46) , 1.07 - 3.85</v>
      </c>
      <c r="M29" s="14" t="str">
        <f>'Cases databse'!N35&amp;" ( "&amp;ROUND(('Cases databse'!N35/'Population database'!M110)*100000,2)&amp;") "&amp;", "&amp;  ROUND(V41-1.96*SQRT(V41*(100000-V41)/'Population database'!M110),2) &amp; " - "&amp; ROUND( 'Incidence rate'!V41+1.96*SQRT('Incidence rate'!V41*(100000-'Incidence rate'!V41)/'Population database'!M110),2)</f>
        <v>19 ( 4.69) , 2.58 - 6.8</v>
      </c>
      <c r="N29" s="109" t="str">
        <f>'Cases databse'!O35&amp;" ( "&amp;ROUND(('Cases databse'!O35/'Population database'!N110)*100000,2)&amp;") "&amp;" ,"&amp;  ROUND(W41-1.96*SQRT(W41*(100000-W41)/'Population database'!N110),2) &amp; " - "&amp; ROUND( 'Incidence rate'!W41+1.96*SQRT('Incidence rate'!W41*(100000-'Incidence rate'!W41)/'Population database'!N110),2)</f>
        <v>11 ( 2.69)  ,1.1 - 4.28</v>
      </c>
      <c r="O29" s="110" t="str">
        <f>'Cases databse'!P35&amp;" ( "&amp;ROUND(('Cases databse'!P35/'Population database'!O110)*100000,2)&amp;") "</f>
        <v xml:space="preserve">1467 ( 5.78) </v>
      </c>
      <c r="P29"/>
    </row>
    <row r="30" spans="1:17" ht="15.75">
      <c r="A30" s="108">
        <v>2010</v>
      </c>
      <c r="B30" s="109" t="str">
        <f>'Cases databse'!C36&amp;" ( "&amp;ROUND(('Cases databse'!C36/'Population database'!B111)*100000,2)&amp;") " &amp;" "&amp; ROUND(K42-1.96*SQRT(K42*(100000-K42)/'Population database'!B111),2) &amp; " - "&amp; ROUND( 'Incidence rate'!K42+1.96*SQRT('Incidence rate'!K42*(100000-'Incidence rate'!K42)/'Population database'!B111),2)</f>
        <v>486 ( 7.17)  6.53 - 7.81</v>
      </c>
      <c r="C30" s="14" t="str">
        <f>'Cases databse'!D36&amp;" ( "&amp;ROUND(('Cases databse'!D36/'Population database'!C111)*100000,2)&amp;") "&amp;" "&amp; ROUND(L42-1.96*SQRT(K42*(100000-L42)/'Population database'!C111),2) &amp; " - "&amp; ROUND( 'Incidence rate'!L42+1.96*SQRT('Incidence rate'!L42*(100000-'Incidence rate'!L42)/'Population database'!D111),2)</f>
        <v>468 ( 6.77)  6.14 - 7.98</v>
      </c>
      <c r="D30" s="109" t="str">
        <f>'Cases databse'!E36&amp;" ( "&amp;ROUND(('Cases databse'!E36/'Population database'!D111)*100000,2)&amp;") "&amp;" "&amp; ROUND(M42-1.96*SQRT(M42*(100000-M42)/'Population database'!D111),2) &amp; " - "&amp; ROUND( 'Incidence rate'!M42+1.96*SQRT('Incidence rate'!M42*(100000-'Incidence rate'!M42)/'Population database'!D111),2)</f>
        <v>87 ( 4.89)  3.86 - 5.92</v>
      </c>
      <c r="E30" s="14" t="str">
        <f>'Cases databse'!F36&amp;" ( "&amp;ROUND(('Cases databse'!F36/'Population database'!E111)*100000,2)&amp;") "&amp;" "&amp;  ROUND(N42-1.96*SQRT(N42*(100000-N42)/'Population database'!F111),2) &amp; " - "&amp; ROUND( 'Incidence rate'!N42+1.96*SQRT('Incidence rate'!N42*(100000-'Incidence rate'!N42)/'Population database'!F111),2)</f>
        <v>74 ( 6.09)  5.34 - 6.84</v>
      </c>
      <c r="F30" s="109" t="str">
        <f>'Cases databse'!G36&amp;" ( "&amp;ROUND(('Cases databse'!G36/'Population database'!F111)*100000,2)&amp;") "&amp;" "&amp;  ROUND(O42-1.96*SQRT(O42*(100000-O42)/'Population database'!F111),2) &amp; " - "&amp; ROUND( 'Incidence rate'!O42+1.96*SQRT('Incidence rate'!O42*(100000-'Incidence rate'!O42)/'Population database'!F111),2)</f>
        <v>204 ( 4.97)  4.29 - 5.65</v>
      </c>
      <c r="G30" s="14" t="str">
        <f>'Cases databse'!H36&amp;" ( "&amp;ROUND(('Cases databse'!H36/'Population database'!G111)*100000,2)&amp;") "&amp;" "&amp;  ROUND(P42-1.96*SQRT(P42*(100000-P42)/'Population database'!G111),2) &amp; " - "&amp; ROUND( 'Incidence rate'!P42+1.96*SQRT('Incidence rate'!P42*(100000-'Incidence rate'!P42)/'Population database'!G111),2)</f>
        <v>93 ( 4.86)  3.87 - 5.85</v>
      </c>
      <c r="H30" s="109" t="str">
        <f>'Cases databse'!I36&amp;" ( "&amp;ROUND(('Cases databse'!I36/'Population database'!H111)*100000,2)&amp;") "&amp;" "&amp;  ROUND(Q42-1.96*SQRT(Q42*(100000-Q42)/'Population database'!H111),2) &amp; " - "&amp; ROUND( 'Incidence rate'!Q42+1.96*SQRT('Incidence rate'!Q42*(100000-'Incidence rate'!Q42)/'Population database'!H111),2)</f>
        <v>32 ( 4.04)  2.64 - 5.44</v>
      </c>
      <c r="I30" s="14" t="str">
        <f>'Cases databse'!J36&amp;" ( "&amp;ROUND(('Cases databse'!J36/'Population database'!I111)*100000,2)&amp;") "&amp;" "&amp;  ROUND(R42-1.96*SQRT(R42*(100000-R42)/'Population database'!I111),2) &amp; " - "&amp; ROUND( 'Incidence rate'!R42+1.96*SQRT('Incidence rate'!R42*(100000-'Incidence rate'!R42)/'Population database'!I111),2)</f>
        <v>26 ( 4.35)  2.68 - 6.02</v>
      </c>
      <c r="J30" s="109" t="str">
        <f>'Cases databse'!K36&amp;" ( "&amp;ROUND(('Cases databse'!K36/'Population database'!J111)*100000,2)&amp;") "&amp;", "&amp;  ROUND(S42-1.96*SQRT(S42*(100000-S42)/'Population database'!J111),2) &amp; " - "&amp; ROUND( 'Incidence rate'!S42+1.96*SQRT('Incidence rate'!S42*(100000-'Incidence rate'!S42)/'Population database'!J111),2)</f>
        <v>5 ( 1.56) , 0.19 - 2.93</v>
      </c>
      <c r="K30" s="14" t="str">
        <f>'Cases databse'!L36&amp;" ( "&amp;ROUND(('Cases databse'!L36/'Population database'!K111)*100000,2)&amp;") "&amp;", "&amp;  ROUND(T42-1.96*SQRT(T42*(100000-T42)/'Population database'!K111),2) &amp; " - "&amp; ROUND( 'Incidence rate'!T42+1.96*SQRT('Incidence rate'!T42*(100000-'Incidence rate'!T42)/'Population database'!K111),2)</f>
        <v>28 ( 2.05) , 1.29 - 2.81</v>
      </c>
      <c r="L30" s="109" t="str">
        <f>'Cases databse'!M36&amp;" ( "&amp;ROUND(('Cases databse'!M36/'Population database'!L111)*100000,2)&amp;") "&amp;", "&amp;  ROUND(U42-1.96*SQRT(U42*(100000-U42)/'Population database'!L111),2) &amp; " - "&amp; ROUND( 'Incidence rate'!U42+1.96*SQRT('Incidence rate'!U42*(100000-'Incidence rate'!U42)/'Population database'!L111),2)</f>
        <v>12 ( 2.37) , 1.03 - 3.71</v>
      </c>
      <c r="M30" s="14" t="str">
        <f>'Cases databse'!N36&amp;" ( "&amp;ROUND(('Cases databse'!N36/'Population database'!M111)*100000,2)&amp;") "&amp;", "&amp;  ROUND(V42-1.96*SQRT(V42*(100000-V42)/'Population database'!M111),2) &amp; " - "&amp; ROUND( 'Incidence rate'!V42+1.96*SQRT('Incidence rate'!V42*(100000-'Incidence rate'!V42)/'Population database'!M111),2)</f>
        <v>17 ( 4.13) , 2.17 - 6.09</v>
      </c>
      <c r="N30" s="109" t="str">
        <f>'Cases databse'!O36&amp;" ( "&amp;ROUND(('Cases databse'!O36/'Population database'!N111)*100000,2)&amp;") "&amp;" ,"&amp;  ROUND(W42-1.96*SQRT(W42*(100000-W42)/'Population database'!N111),2) &amp; " - "&amp; ROUND( 'Incidence rate'!W42+1.96*SQRT('Incidence rate'!W42*(100000-'Incidence rate'!W42)/'Population database'!N111),2)</f>
        <v>12 ( 2.73)  ,1.19 - 4.27</v>
      </c>
      <c r="O30" s="110" t="str">
        <f>'Cases databse'!P36&amp;" ( "&amp;ROUND(('Cases databse'!P36/'Population database'!O111)*100000,2)&amp;") "</f>
        <v xml:space="preserve">1544 ( 5.69) </v>
      </c>
      <c r="P30"/>
    </row>
    <row r="31" spans="1:17" ht="15.75">
      <c r="A31" s="4"/>
      <c r="B31" s="107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/>
    </row>
    <row r="32" spans="1:17">
      <c r="P32"/>
    </row>
    <row r="33" spans="1:24">
      <c r="A33" s="118" t="s">
        <v>83</v>
      </c>
      <c r="B33" s="121"/>
      <c r="J33" s="121" t="s">
        <v>85</v>
      </c>
      <c r="K33" s="121"/>
      <c r="P33"/>
    </row>
    <row r="34" spans="1:24">
      <c r="A34" s="56" t="s">
        <v>17</v>
      </c>
      <c r="J34" s="56" t="s">
        <v>86</v>
      </c>
      <c r="P34"/>
    </row>
    <row r="35" spans="1:24" ht="30">
      <c r="A35" s="123"/>
      <c r="B35" s="122" t="s">
        <v>81</v>
      </c>
      <c r="C35" s="122" t="s">
        <v>82</v>
      </c>
      <c r="D35" s="122" t="s">
        <v>38</v>
      </c>
      <c r="E35" s="122" t="s">
        <v>84</v>
      </c>
      <c r="K35" s="111" t="s">
        <v>18</v>
      </c>
      <c r="L35" s="108" t="s">
        <v>19</v>
      </c>
      <c r="M35" s="111" t="s">
        <v>20</v>
      </c>
      <c r="N35" s="108" t="s">
        <v>21</v>
      </c>
      <c r="O35" s="112" t="s">
        <v>36</v>
      </c>
      <c r="P35" s="108" t="s">
        <v>22</v>
      </c>
      <c r="Q35" s="111" t="s">
        <v>23</v>
      </c>
      <c r="R35" s="108" t="s">
        <v>24</v>
      </c>
      <c r="S35" s="112" t="s">
        <v>25</v>
      </c>
      <c r="T35" s="108" t="s">
        <v>26</v>
      </c>
      <c r="U35" s="111" t="s">
        <v>27</v>
      </c>
      <c r="V35" s="108" t="s">
        <v>28</v>
      </c>
      <c r="W35" s="111" t="s">
        <v>29</v>
      </c>
      <c r="X35" s="120" t="s">
        <v>90</v>
      </c>
    </row>
    <row r="36" spans="1:24">
      <c r="A36" s="123">
        <f>A7</f>
        <v>2004</v>
      </c>
      <c r="B36" s="103">
        <f>U7</f>
        <v>4.2580745339129225</v>
      </c>
      <c r="C36" s="103">
        <f>X7</f>
        <v>3.8033854301142327</v>
      </c>
      <c r="D36" s="103">
        <f>I7</f>
        <v>4.050112664282695</v>
      </c>
      <c r="E36" s="103">
        <f>R7</f>
        <v>3.6438509851224667</v>
      </c>
      <c r="J36" s="119">
        <v>2004</v>
      </c>
      <c r="K36" s="56">
        <f>ROUND(('Cases databse'!C30/'Population database'!B105)*100000,2)</f>
        <v>4.53</v>
      </c>
      <c r="L36" s="56">
        <f>ROUND(('Cases databse'!D30/'Population database'!C105)*100000,2)</f>
        <v>4.49</v>
      </c>
      <c r="M36" s="56">
        <f>ROUND(('Cases databse'!E30/'Population database'!D105)*100000,2)</f>
        <v>3.68</v>
      </c>
      <c r="N36" s="56">
        <f>ROUND(('Cases databse'!F30/'Population database'!E105)*100000,2)</f>
        <v>3.3</v>
      </c>
      <c r="O36" s="56">
        <f>ROUND(('Cases databse'!G30/'Population database'!F105)*100000,2)</f>
        <v>4.26</v>
      </c>
      <c r="P36">
        <f>ROUND(('Cases databse'!H30/'Population database'!G105)*100000,2)</f>
        <v>3.72</v>
      </c>
      <c r="Q36" s="56">
        <f>ROUND(('Cases databse'!I30/'Population database'!H105)*100000,2)</f>
        <v>4.2</v>
      </c>
      <c r="R36" s="56">
        <f>ROUND(('Cases databse'!J30/'Population database'!I105)*100000,2)</f>
        <v>3.2</v>
      </c>
      <c r="S36" s="56">
        <f>ROUND(('Cases databse'!K30/'Population database'!J105)*100000,2)</f>
        <v>4.07</v>
      </c>
      <c r="T36" s="56">
        <f>ROUND(('Cases databse'!L30/'Population database'!K105)*100000,2)</f>
        <v>1.7</v>
      </c>
      <c r="U36" s="56">
        <f>ROUND(('Cases databse'!M30/'Population database'!L105)*100000,2)</f>
        <v>0.96</v>
      </c>
      <c r="V36" s="56">
        <f>ROUND(('Cases databse'!N30/'Population database'!M105)*100000,2)</f>
        <v>1.74</v>
      </c>
      <c r="W36" s="56">
        <f>ROUND(('Cases databse'!O30/'Population database'!N105)*100000,2)</f>
        <v>2.08</v>
      </c>
      <c r="X36" s="103">
        <f>ROUND(('Cases databse'!P30/'Population database'!O105)*100000,2)</f>
        <v>3.94</v>
      </c>
    </row>
    <row r="37" spans="1:24">
      <c r="A37" s="123">
        <f t="shared" ref="A37:A42" si="0">A8</f>
        <v>2005</v>
      </c>
      <c r="B37" s="103">
        <f t="shared" ref="B37:B42" si="1">U8</f>
        <v>4.8535354996768811</v>
      </c>
      <c r="C37" s="103">
        <f t="shared" ref="C37:C42" si="2">X8</f>
        <v>4.0694471405335353</v>
      </c>
      <c r="D37" s="103">
        <f t="shared" ref="D37:D42" si="3">I8</f>
        <v>4.6813376664285258</v>
      </c>
      <c r="E37" s="103">
        <f t="shared" ref="E37:E42" si="4">R8</f>
        <v>3.8453062632008668</v>
      </c>
      <c r="J37" s="119">
        <v>2005</v>
      </c>
      <c r="K37" s="56">
        <f>ROUND(('Cases databse'!C31/'Population database'!B106)*100000,2)</f>
        <v>5.74</v>
      </c>
      <c r="L37" s="56">
        <f>ROUND(('Cases databse'!D31/'Population database'!C106)*100000,2)</f>
        <v>5</v>
      </c>
      <c r="M37" s="56">
        <f>ROUND(('Cases databse'!E31/'Population database'!D106)*100000,2)</f>
        <v>5.03</v>
      </c>
      <c r="N37" s="56">
        <f>ROUND(('Cases databse'!F31/'Population database'!E106)*100000,2)</f>
        <v>4.5999999999999996</v>
      </c>
      <c r="O37" s="56">
        <f>ROUND(('Cases databse'!G31/'Population database'!F106)*100000,2)</f>
        <v>4.34</v>
      </c>
      <c r="P37">
        <f>ROUND(('Cases databse'!H31/'Population database'!G106)*100000,2)</f>
        <v>3.41</v>
      </c>
      <c r="Q37" s="56">
        <f>ROUND(('Cases databse'!I31/'Population database'!H106)*100000,2)</f>
        <v>3.04</v>
      </c>
      <c r="R37" s="56">
        <f>ROUND(('Cases databse'!J31/'Population database'!I106)*100000,2)</f>
        <v>4.68</v>
      </c>
      <c r="S37" s="56">
        <f>ROUND(('Cases databse'!K31/'Population database'!J106)*100000,2)</f>
        <v>2.5299999999999998</v>
      </c>
      <c r="T37" s="56">
        <f>ROUND(('Cases databse'!L31/'Population database'!K106)*100000,2)</f>
        <v>1.25</v>
      </c>
      <c r="U37" s="56">
        <f>ROUND(('Cases databse'!M31/'Population database'!L106)*100000,2)</f>
        <v>2.81</v>
      </c>
      <c r="V37" s="56">
        <f>ROUND(('Cases databse'!N31/'Population database'!M106)*100000,2)</f>
        <v>2.08</v>
      </c>
      <c r="W37" s="56">
        <f>ROUND(('Cases databse'!O31/'Population database'!N106)*100000,2)</f>
        <v>2.29</v>
      </c>
      <c r="X37" s="103">
        <f>ROUND(('Cases databse'!P31/'Population database'!O106)*100000,2)</f>
        <v>4.49</v>
      </c>
    </row>
    <row r="38" spans="1:24">
      <c r="A38" s="123">
        <f t="shared" si="0"/>
        <v>2006</v>
      </c>
      <c r="B38" s="103">
        <f t="shared" si="1"/>
        <v>4.4034480783635237</v>
      </c>
      <c r="C38" s="103">
        <f t="shared" si="2"/>
        <v>4.3922576391568366</v>
      </c>
      <c r="D38" s="103">
        <f t="shared" si="3"/>
        <v>4.4701326523445237</v>
      </c>
      <c r="E38" s="103">
        <f t="shared" si="4"/>
        <v>3.9698124949556384</v>
      </c>
      <c r="J38" s="119">
        <v>2006</v>
      </c>
      <c r="K38" s="56">
        <f>ROUND(('Cases databse'!C32/'Population database'!B107)*100000,2)</f>
        <v>5.63</v>
      </c>
      <c r="L38" s="56">
        <f>ROUND(('Cases databse'!D32/'Population database'!C107)*100000,2)</f>
        <v>5.21</v>
      </c>
      <c r="M38" s="56">
        <f>ROUND(('Cases databse'!E32/'Population database'!D107)*100000,2)</f>
        <v>4.7300000000000004</v>
      </c>
      <c r="N38" s="56">
        <f>ROUND(('Cases databse'!F32/'Population database'!E107)*100000,2)</f>
        <v>2.88</v>
      </c>
      <c r="O38" s="56">
        <f>ROUND(('Cases databse'!G32/'Population database'!F107)*100000,2)</f>
        <v>4.83</v>
      </c>
      <c r="P38">
        <f>ROUND(('Cases databse'!H32/'Population database'!G107)*100000,2)</f>
        <v>3.39</v>
      </c>
      <c r="Q38" s="56">
        <f>ROUND(('Cases databse'!I32/'Population database'!H107)*100000,2)</f>
        <v>2.82</v>
      </c>
      <c r="R38" s="56">
        <f>ROUND(('Cases databse'!J32/'Population database'!I107)*100000,2)</f>
        <v>3.73</v>
      </c>
      <c r="S38" s="56">
        <f>ROUND(('Cases databse'!K32/'Population database'!J107)*100000,2)</f>
        <v>2.4700000000000002</v>
      </c>
      <c r="T38" s="56">
        <f>ROUND(('Cases databse'!L32/'Population database'!K107)*100000,2)</f>
        <v>0.9</v>
      </c>
      <c r="U38" s="56">
        <f>ROUND(('Cases databse'!M32/'Population database'!L107)*100000,2)</f>
        <v>1.83</v>
      </c>
      <c r="V38" s="56">
        <f>ROUND(('Cases databse'!N32/'Population database'!M107)*100000,2)</f>
        <v>2.0299999999999998</v>
      </c>
      <c r="W38" s="56">
        <f>ROUND(('Cases databse'!O32/'Population database'!N107)*100000,2)</f>
        <v>1.99</v>
      </c>
      <c r="X38" s="103">
        <f>ROUND(('Cases databse'!P32/'Population database'!O107)*100000,2)</f>
        <v>4.41</v>
      </c>
    </row>
    <row r="39" spans="1:24">
      <c r="A39" s="123">
        <f t="shared" si="0"/>
        <v>2007</v>
      </c>
      <c r="B39" s="103">
        <f t="shared" si="1"/>
        <v>4.8323691299082778</v>
      </c>
      <c r="C39" s="103">
        <f t="shared" si="2"/>
        <v>4.5298720502164516</v>
      </c>
      <c r="D39" s="103">
        <f t="shared" si="3"/>
        <v>4.8837464847199783</v>
      </c>
      <c r="E39" s="103">
        <f t="shared" si="4"/>
        <v>4.0276073171142137</v>
      </c>
      <c r="J39" s="119">
        <v>2007</v>
      </c>
      <c r="K39" s="56">
        <f>ROUND(('Cases databse'!C33/'Population database'!B108)*100000,2)</f>
        <v>5.76</v>
      </c>
      <c r="L39" s="56">
        <f>ROUND(('Cases databse'!D33/'Population database'!C108)*100000,2)</f>
        <v>5.92</v>
      </c>
      <c r="M39" s="56">
        <f>ROUND(('Cases databse'!E33/'Population database'!D108)*100000,2)</f>
        <v>3.49</v>
      </c>
      <c r="N39" s="56">
        <f>ROUND(('Cases databse'!F33/'Population database'!E108)*100000,2)</f>
        <v>3.5</v>
      </c>
      <c r="O39" s="56">
        <f>ROUND(('Cases databse'!G33/'Population database'!F108)*100000,2)</f>
        <v>5.64</v>
      </c>
      <c r="P39">
        <f>ROUND(('Cases databse'!H33/'Population database'!G108)*100000,2)</f>
        <v>3.47</v>
      </c>
      <c r="Q39" s="56">
        <f>ROUND(('Cases databse'!I33/'Population database'!H108)*100000,2)</f>
        <v>2.79</v>
      </c>
      <c r="R39" s="56">
        <f>ROUND(('Cases databse'!J33/'Population database'!I108)*100000,2)</f>
        <v>3.4</v>
      </c>
      <c r="S39" s="56">
        <f>ROUND(('Cases databse'!K33/'Population database'!J108)*100000,2)</f>
        <v>1.02</v>
      </c>
      <c r="T39" s="56">
        <f>ROUND(('Cases databse'!L33/'Population database'!K108)*100000,2)</f>
        <v>1.1599999999999999</v>
      </c>
      <c r="U39" s="56">
        <f>ROUND(('Cases databse'!M33/'Population database'!L108)*100000,2)</f>
        <v>2.83</v>
      </c>
      <c r="V39" s="56">
        <f>ROUND(('Cases databse'!N33/'Population database'!M108)*100000,2)</f>
        <v>4.07</v>
      </c>
      <c r="W39" s="56">
        <f>ROUND(('Cases databse'!O33/'Population database'!N108)*100000,2)</f>
        <v>2.06</v>
      </c>
      <c r="X39" s="103">
        <f>ROUND(('Cases databse'!P33/'Population database'!O108)*100000,2)</f>
        <v>4.7699999999999996</v>
      </c>
    </row>
    <row r="40" spans="1:24" ht="15.75">
      <c r="A40" s="123">
        <f t="shared" si="0"/>
        <v>2008</v>
      </c>
      <c r="B40" s="103">
        <f t="shared" si="1"/>
        <v>4.9342170050671088</v>
      </c>
      <c r="C40" s="103">
        <f t="shared" si="2"/>
        <v>4.7010403437626911</v>
      </c>
      <c r="D40" s="103">
        <f t="shared" si="3"/>
        <v>5.1116306156865239</v>
      </c>
      <c r="E40" s="103">
        <f t="shared" si="4"/>
        <v>4.0409438862800178</v>
      </c>
      <c r="F40" s="116"/>
      <c r="G40" s="117"/>
      <c r="H40" s="117"/>
      <c r="I40" s="116"/>
      <c r="J40" s="119">
        <v>2008</v>
      </c>
      <c r="K40" s="56">
        <f>ROUND(('Cases databse'!C34/'Population database'!B109)*100000,2)</f>
        <v>6.06</v>
      </c>
      <c r="L40" s="56">
        <f>ROUND(('Cases databse'!D34/'Population database'!C109)*100000,2)</f>
        <v>6.08</v>
      </c>
      <c r="M40" s="56">
        <f>ROUND(('Cases databse'!E34/'Population database'!D109)*100000,2)</f>
        <v>4.49</v>
      </c>
      <c r="N40" s="56">
        <f>ROUND(('Cases databse'!F34/'Population database'!E109)*100000,2)</f>
        <v>4.05</v>
      </c>
      <c r="O40" s="56">
        <f>ROUND(('Cases databse'!G34/'Population database'!F109)*100000,2)</f>
        <v>5.65</v>
      </c>
      <c r="P40">
        <f>ROUND(('Cases databse'!H34/'Population database'!G109)*100000,2)</f>
        <v>3.83</v>
      </c>
      <c r="Q40" s="56">
        <f>ROUND(('Cases databse'!I34/'Population database'!H109)*100000,2)</f>
        <v>2.08</v>
      </c>
      <c r="R40" s="56">
        <f>ROUND(('Cases databse'!J34/'Population database'!I109)*100000,2)</f>
        <v>2.1</v>
      </c>
      <c r="S40" s="56">
        <f>ROUND(('Cases databse'!K34/'Population database'!J109)*100000,2)</f>
        <v>1.32</v>
      </c>
      <c r="T40" s="56">
        <f>ROUND(('Cases databse'!L34/'Population database'!K109)*100000,2)</f>
        <v>2.12</v>
      </c>
      <c r="U40" s="56">
        <f>ROUND(('Cases databse'!M34/'Population database'!L109)*100000,2)</f>
        <v>2.76</v>
      </c>
      <c r="V40" s="56">
        <f>ROUND(('Cases databse'!N34/'Population database'!M109)*100000,2)</f>
        <v>1.99</v>
      </c>
      <c r="W40" s="56">
        <f>ROUND(('Cases databse'!O34/'Population database'!N109)*100000,2)</f>
        <v>3.02</v>
      </c>
      <c r="X40" s="103">
        <f>ROUND(('Cases databse'!P34/'Population database'!O109)*100000,2)</f>
        <v>4.9800000000000004</v>
      </c>
    </row>
    <row r="41" spans="1:24">
      <c r="A41" s="123">
        <f t="shared" si="0"/>
        <v>2009</v>
      </c>
      <c r="B41" s="103">
        <f t="shared" si="1"/>
        <v>5.8280492353599405</v>
      </c>
      <c r="C41" s="103">
        <f t="shared" si="2"/>
        <v>5.1685989241930521</v>
      </c>
      <c r="D41" s="103">
        <f t="shared" si="3"/>
        <v>6.1639693503499879</v>
      </c>
      <c r="E41" s="103">
        <f t="shared" si="4"/>
        <v>3.9913220773944449</v>
      </c>
      <c r="F41" s="117"/>
      <c r="G41" s="117"/>
      <c r="H41" s="117"/>
      <c r="I41" s="117"/>
      <c r="J41" s="119">
        <v>2009</v>
      </c>
      <c r="K41" s="56">
        <f>ROUND(('Cases databse'!C35/'Population database'!B110)*100000,2)</f>
        <v>7.51</v>
      </c>
      <c r="L41" s="56">
        <f>ROUND(('Cases databse'!D35/'Population database'!C110)*100000,2)</f>
        <v>6.1</v>
      </c>
      <c r="M41" s="56">
        <f>ROUND(('Cases databse'!E35/'Population database'!D110)*100000,2)</f>
        <v>5.93</v>
      </c>
      <c r="N41" s="56">
        <f>ROUND(('Cases databse'!F35/'Population database'!E110)*100000,2)</f>
        <v>4.93</v>
      </c>
      <c r="O41" s="56">
        <f>ROUND(('Cases databse'!G35/'Population database'!F110)*100000,2)</f>
        <v>6.3</v>
      </c>
      <c r="P41">
        <f>ROUND(('Cases databse'!H35/'Population database'!G110)*100000,2)</f>
        <v>4.79</v>
      </c>
      <c r="Q41" s="56">
        <f>ROUND(('Cases databse'!I35/'Population database'!H110)*100000,2)</f>
        <v>4.28</v>
      </c>
      <c r="R41" s="56">
        <f>ROUND(('Cases databse'!J35/'Population database'!I110)*100000,2)</f>
        <v>5.86</v>
      </c>
      <c r="S41" s="56">
        <f>ROUND(('Cases databse'!K35/'Population database'!J110)*100000,2)</f>
        <v>2.61</v>
      </c>
      <c r="T41" s="56">
        <f>ROUND(('Cases databse'!L35/'Population database'!K110)*100000,2)</f>
        <v>0.88</v>
      </c>
      <c r="U41" s="56">
        <f>ROUND(('Cases databse'!M35/'Population database'!L110)*100000,2)</f>
        <v>2.46</v>
      </c>
      <c r="V41" s="56">
        <f>ROUND(('Cases databse'!N35/'Population database'!M110)*100000,2)</f>
        <v>4.6900000000000004</v>
      </c>
      <c r="W41" s="56">
        <f>ROUND(('Cases databse'!O35/'Population database'!N110)*100000,2)</f>
        <v>2.69</v>
      </c>
      <c r="X41" s="103">
        <f>ROUND(('Cases databse'!P35/'Population database'!O110)*100000,2)</f>
        <v>5.78</v>
      </c>
    </row>
    <row r="42" spans="1:24">
      <c r="A42" s="123">
        <f t="shared" si="0"/>
        <v>2010</v>
      </c>
      <c r="B42" s="103">
        <f t="shared" si="1"/>
        <v>5.681083244559721</v>
      </c>
      <c r="C42" s="103">
        <f t="shared" si="2"/>
        <v>5.5484093711549631</v>
      </c>
      <c r="D42" s="103">
        <f t="shared" si="3"/>
        <v>6.0083436920165187</v>
      </c>
      <c r="E42" s="103">
        <f t="shared" si="4"/>
        <v>4.7032433869080101</v>
      </c>
      <c r="J42" s="119">
        <v>2010</v>
      </c>
      <c r="K42" s="56">
        <f>ROUND(('Cases databse'!C36/'Population database'!B111)*100000,2)</f>
        <v>7.17</v>
      </c>
      <c r="L42" s="56">
        <f>ROUND(('Cases databse'!D36/'Population database'!C111)*100000,2)</f>
        <v>6.77</v>
      </c>
      <c r="M42" s="56">
        <f>ROUND(('Cases databse'!E36/'Population database'!D111)*100000,2)</f>
        <v>4.8899999999999997</v>
      </c>
      <c r="N42" s="56">
        <f>ROUND(('Cases databse'!F36/'Population database'!E111)*100000,2)</f>
        <v>6.09</v>
      </c>
      <c r="O42" s="56">
        <f>ROUND(('Cases databse'!G36/'Population database'!F111)*100000,2)</f>
        <v>4.97</v>
      </c>
      <c r="P42">
        <f>ROUND(('Cases databse'!H36/'Population database'!G111)*100000,2)</f>
        <v>4.8600000000000003</v>
      </c>
      <c r="Q42" s="56">
        <f>ROUND(('Cases databse'!I36/'Population database'!H111)*100000,2)</f>
        <v>4.04</v>
      </c>
      <c r="R42" s="56">
        <f>ROUND(('Cases databse'!J36/'Population database'!I111)*100000,2)</f>
        <v>4.3499999999999996</v>
      </c>
      <c r="S42" s="56">
        <f>ROUND(('Cases databse'!K36/'Population database'!J111)*100000,2)</f>
        <v>1.56</v>
      </c>
      <c r="T42" s="56">
        <f>ROUND(('Cases databse'!L36/'Population database'!K111)*100000,2)</f>
        <v>2.0499999999999998</v>
      </c>
      <c r="U42" s="56">
        <f>ROUND(('Cases databse'!M36/'Population database'!L111)*100000,2)</f>
        <v>2.37</v>
      </c>
      <c r="V42" s="56">
        <f>ROUND(('Cases databse'!N36/'Population database'!M111)*100000,2)</f>
        <v>4.13</v>
      </c>
      <c r="W42" s="56">
        <f>ROUND(('Cases databse'!O36/'Population database'!N111)*100000,2)</f>
        <v>2.73</v>
      </c>
      <c r="X42" s="103">
        <f>ROUND(('Cases databse'!P36/'Population database'!O111)*100000,2)</f>
        <v>5.69</v>
      </c>
    </row>
    <row r="43" spans="1:24">
      <c r="O43" s="103"/>
    </row>
    <row r="50" spans="10:19">
      <c r="P50" s="117"/>
    </row>
    <row r="51" spans="10:19">
      <c r="P51" s="117"/>
    </row>
    <row r="52" spans="10:19">
      <c r="P52" s="103"/>
    </row>
    <row r="53" spans="10:19">
      <c r="P53" s="103"/>
      <c r="R53" s="103"/>
      <c r="S53" s="103"/>
    </row>
    <row r="62" spans="10:19">
      <c r="K62" s="56">
        <v>2004</v>
      </c>
      <c r="L62" s="56">
        <v>2005</v>
      </c>
      <c r="M62" s="56">
        <v>2006</v>
      </c>
      <c r="N62" s="56">
        <v>2007</v>
      </c>
      <c r="O62" s="56">
        <v>2008</v>
      </c>
      <c r="P62" s="56">
        <v>2009</v>
      </c>
      <c r="Q62" s="56">
        <v>2010</v>
      </c>
    </row>
    <row r="63" spans="10:19">
      <c r="J63" s="56" t="s">
        <v>25</v>
      </c>
      <c r="K63" s="56">
        <v>4.07</v>
      </c>
      <c r="L63" s="56">
        <v>2.5299999999999998</v>
      </c>
      <c r="M63" s="56">
        <v>2.4700000000000002</v>
      </c>
      <c r="N63" s="56">
        <v>1.02</v>
      </c>
      <c r="O63" s="56">
        <v>1.32</v>
      </c>
      <c r="P63" s="56">
        <v>2.61</v>
      </c>
      <c r="Q63" s="56">
        <v>1.56</v>
      </c>
    </row>
    <row r="64" spans="10:19">
      <c r="J64" s="56" t="s">
        <v>26</v>
      </c>
      <c r="K64" s="56">
        <v>1.7</v>
      </c>
      <c r="L64" s="56">
        <v>1.25</v>
      </c>
      <c r="M64" s="56">
        <v>0.9</v>
      </c>
      <c r="N64" s="56">
        <v>1.1599999999999999</v>
      </c>
      <c r="O64" s="56">
        <v>2.12</v>
      </c>
      <c r="P64" s="56">
        <v>0.88</v>
      </c>
      <c r="Q64" s="56">
        <v>2.0499999999999998</v>
      </c>
    </row>
    <row r="65" spans="10:17">
      <c r="J65" s="56" t="s">
        <v>27</v>
      </c>
      <c r="K65" s="56">
        <v>0.96</v>
      </c>
      <c r="L65" s="56">
        <v>2.81</v>
      </c>
      <c r="M65" s="56">
        <v>1.83</v>
      </c>
      <c r="N65" s="56">
        <v>2.83</v>
      </c>
      <c r="O65" s="56">
        <v>2.76</v>
      </c>
      <c r="P65" s="56">
        <v>2.46</v>
      </c>
      <c r="Q65" s="56">
        <v>2.37</v>
      </c>
    </row>
    <row r="66" spans="10:17">
      <c r="J66" s="56" t="s">
        <v>29</v>
      </c>
      <c r="K66" s="56">
        <v>2.08</v>
      </c>
      <c r="L66" s="56">
        <v>2.29</v>
      </c>
      <c r="M66" s="56">
        <v>1.99</v>
      </c>
      <c r="N66" s="56">
        <v>2.06</v>
      </c>
      <c r="O66" s="56">
        <v>3.02</v>
      </c>
      <c r="P66" s="56">
        <v>2.69</v>
      </c>
      <c r="Q66" s="56">
        <v>2.73</v>
      </c>
    </row>
    <row r="67" spans="10:17">
      <c r="J67" s="56" t="s">
        <v>23</v>
      </c>
      <c r="K67" s="56">
        <v>4.2</v>
      </c>
      <c r="L67" s="56">
        <v>3.04</v>
      </c>
      <c r="M67" s="56">
        <v>2.82</v>
      </c>
      <c r="N67" s="56">
        <v>2.79</v>
      </c>
      <c r="O67" s="56">
        <v>2.08</v>
      </c>
      <c r="P67" s="56">
        <v>4.28</v>
      </c>
      <c r="Q67" s="56">
        <v>4.04</v>
      </c>
    </row>
    <row r="68" spans="10:17">
      <c r="J68" s="56" t="s">
        <v>28</v>
      </c>
      <c r="K68" s="56">
        <v>1.74</v>
      </c>
      <c r="L68" s="56">
        <v>2.08</v>
      </c>
      <c r="M68" s="56">
        <v>2.0299999999999998</v>
      </c>
      <c r="N68" s="56">
        <v>4.07</v>
      </c>
      <c r="O68" s="56">
        <v>1.99</v>
      </c>
      <c r="P68" s="56">
        <v>4.6900000000000004</v>
      </c>
      <c r="Q68" s="56">
        <v>4.13</v>
      </c>
    </row>
    <row r="69" spans="10:17">
      <c r="J69" s="56" t="s">
        <v>24</v>
      </c>
      <c r="K69" s="56">
        <v>3.2</v>
      </c>
      <c r="L69" s="56">
        <v>4.68</v>
      </c>
      <c r="M69" s="56">
        <v>3.73</v>
      </c>
      <c r="N69" s="56">
        <v>3.4</v>
      </c>
      <c r="O69" s="56">
        <v>2.1</v>
      </c>
      <c r="P69" s="56">
        <v>5.86</v>
      </c>
      <c r="Q69" s="56">
        <v>4.3499999999999996</v>
      </c>
    </row>
    <row r="70" spans="10:17">
      <c r="J70" s="56" t="s">
        <v>22</v>
      </c>
      <c r="K70" s="56">
        <v>3.72</v>
      </c>
      <c r="L70" s="56">
        <v>3.41</v>
      </c>
      <c r="M70" s="56">
        <v>3.39</v>
      </c>
      <c r="N70" s="56">
        <v>3.47</v>
      </c>
      <c r="O70" s="56">
        <v>3.83</v>
      </c>
      <c r="P70" s="56">
        <v>4.79</v>
      </c>
      <c r="Q70" s="56">
        <v>4.8600000000000003</v>
      </c>
    </row>
    <row r="71" spans="10:17">
      <c r="J71" s="56" t="s">
        <v>20</v>
      </c>
      <c r="K71" s="56">
        <v>3.68</v>
      </c>
      <c r="L71" s="56">
        <v>5.03</v>
      </c>
      <c r="M71" s="56">
        <v>4.7300000000000004</v>
      </c>
      <c r="N71" s="56">
        <v>3.49</v>
      </c>
      <c r="O71" s="56">
        <v>4.49</v>
      </c>
      <c r="P71" s="56">
        <v>5.93</v>
      </c>
      <c r="Q71" s="56">
        <v>4.8899999999999997</v>
      </c>
    </row>
    <row r="72" spans="10:17">
      <c r="J72" s="56" t="s">
        <v>36</v>
      </c>
      <c r="K72" s="56">
        <v>4.26</v>
      </c>
      <c r="L72" s="56">
        <v>4.34</v>
      </c>
      <c r="M72" s="56">
        <v>4.83</v>
      </c>
      <c r="N72" s="56">
        <v>5.64</v>
      </c>
      <c r="O72" s="56">
        <v>5.65</v>
      </c>
      <c r="P72" s="56">
        <v>6.3</v>
      </c>
      <c r="Q72" s="56">
        <v>4.97</v>
      </c>
    </row>
    <row r="73" spans="10:17" hidden="1">
      <c r="J73" s="56" t="s">
        <v>90</v>
      </c>
      <c r="K73" s="56">
        <v>3.94</v>
      </c>
      <c r="L73" s="56">
        <v>4.49</v>
      </c>
      <c r="M73" s="56">
        <v>4.41</v>
      </c>
      <c r="N73" s="56">
        <v>4.7699999999999996</v>
      </c>
      <c r="O73" s="56">
        <v>4.9800000000000004</v>
      </c>
      <c r="P73" s="56">
        <v>5.78</v>
      </c>
      <c r="Q73" s="56">
        <v>5.69</v>
      </c>
    </row>
    <row r="74" spans="10:17">
      <c r="J74" s="56" t="s">
        <v>21</v>
      </c>
      <c r="K74" s="56">
        <v>3.3</v>
      </c>
      <c r="L74" s="56">
        <v>4.5999999999999996</v>
      </c>
      <c r="M74" s="56">
        <v>2.88</v>
      </c>
      <c r="N74" s="56">
        <v>3.5</v>
      </c>
      <c r="O74" s="56">
        <v>4.05</v>
      </c>
      <c r="P74" s="56">
        <v>4.93</v>
      </c>
      <c r="Q74" s="56">
        <v>6.09</v>
      </c>
    </row>
    <row r="75" spans="10:17">
      <c r="J75" s="56" t="s">
        <v>19</v>
      </c>
      <c r="K75" s="56">
        <v>4.49</v>
      </c>
      <c r="L75" s="56">
        <v>5</v>
      </c>
      <c r="M75" s="56">
        <v>5.21</v>
      </c>
      <c r="N75" s="56">
        <v>5.92</v>
      </c>
      <c r="O75" s="56">
        <v>6.08</v>
      </c>
      <c r="P75" s="56">
        <v>6.1</v>
      </c>
      <c r="Q75" s="56">
        <v>6.77</v>
      </c>
    </row>
    <row r="76" spans="10:17">
      <c r="J76" s="56" t="s">
        <v>18</v>
      </c>
      <c r="K76" s="56">
        <v>4.53</v>
      </c>
      <c r="L76" s="56">
        <v>5.74</v>
      </c>
      <c r="M76" s="56">
        <v>5.63</v>
      </c>
      <c r="N76" s="56">
        <v>5.76</v>
      </c>
      <c r="O76" s="56">
        <v>6.06</v>
      </c>
      <c r="P76" s="56">
        <v>7.51</v>
      </c>
      <c r="Q76" s="56">
        <v>7.17</v>
      </c>
    </row>
  </sheetData>
  <autoFilter ref="J62:Q76">
    <filterColumn colId="0">
      <filters>
        <filter val="Al-Bahah"/>
        <filter val="Al-Jawf"/>
        <filter val="Al-Madinah"/>
        <filter val="Al-Qassim"/>
        <filter val="Asir"/>
        <filter val="Eastern Region"/>
        <filter val="Hail"/>
        <filter val="Jazan"/>
        <filter val="Makkah"/>
        <filter val="Najran"/>
        <filter val="Northern Borders"/>
        <filter val="Riyadh"/>
        <filter val="Tabuk"/>
      </filters>
    </filterColumn>
    <sortState ref="J63:Q76">
      <sortCondition ref="Q62:Q76"/>
    </sortState>
  </autoFilter>
  <mergeCells count="3">
    <mergeCell ref="A15:J15"/>
    <mergeCell ref="A21:J21"/>
    <mergeCell ref="K21:P21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17" sqref="L17:L23"/>
    </sheetView>
  </sheetViews>
  <sheetFormatPr defaultRowHeight="15"/>
  <cols>
    <col min="5" max="5" width="11.42578125" customWidth="1"/>
    <col min="8" max="8" width="12" bestFit="1" customWidth="1"/>
  </cols>
  <sheetData>
    <row r="1" spans="1:12">
      <c r="B1" t="s">
        <v>92</v>
      </c>
      <c r="D1" t="s">
        <v>94</v>
      </c>
      <c r="E1" t="s">
        <v>90</v>
      </c>
      <c r="G1" t="s">
        <v>93</v>
      </c>
      <c r="H1" t="s">
        <v>80</v>
      </c>
      <c r="J1" t="s">
        <v>95</v>
      </c>
      <c r="K1" s="124" t="s">
        <v>96</v>
      </c>
    </row>
    <row r="2" spans="1:12">
      <c r="B2" t="s">
        <v>91</v>
      </c>
      <c r="C2" t="s">
        <v>82</v>
      </c>
      <c r="E2" t="s">
        <v>91</v>
      </c>
      <c r="F2" t="s">
        <v>82</v>
      </c>
      <c r="H2" t="s">
        <v>91</v>
      </c>
      <c r="I2" t="s">
        <v>82</v>
      </c>
    </row>
    <row r="3" spans="1:12">
      <c r="A3">
        <v>2004</v>
      </c>
      <c r="B3" s="134">
        <f>'Incidence rate'!T7</f>
        <v>532</v>
      </c>
      <c r="C3" s="134">
        <f>'Incidence rate'!W7</f>
        <v>383</v>
      </c>
      <c r="D3" s="134">
        <f>SUM(B3:C3)</f>
        <v>915</v>
      </c>
      <c r="E3">
        <f>'Population database'!H9</f>
        <v>12493910</v>
      </c>
      <c r="F3">
        <f>'Population database'!I9</f>
        <v>10069976</v>
      </c>
      <c r="G3">
        <f>SUM(E3:F3)</f>
        <v>22563886</v>
      </c>
      <c r="H3" s="132">
        <f>B3*100000/E3</f>
        <v>4.2580745339129225</v>
      </c>
      <c r="I3" s="132">
        <f>C3*100000/F3</f>
        <v>3.8033854301142327</v>
      </c>
      <c r="J3" s="133">
        <f>((B3-(D3*E3/G3))^2)/(D3*E3*F3/G3^2)</f>
        <v>2.8427247346636646</v>
      </c>
      <c r="K3" s="133">
        <f>_xlfn.CHISQ.DIST.RT(J3,1)</f>
        <v>9.1788446314341882E-2</v>
      </c>
      <c r="L3" s="132">
        <f>IF(K3&lt;0.05,"&lt;0.05",K3)</f>
        <v>9.1788446314341882E-2</v>
      </c>
    </row>
    <row r="4" spans="1:12">
      <c r="A4">
        <v>2005</v>
      </c>
      <c r="B4" s="134">
        <f>'Incidence rate'!T8</f>
        <v>629</v>
      </c>
      <c r="C4" s="134">
        <f>'Incidence rate'!W8</f>
        <v>422</v>
      </c>
      <c r="D4">
        <f t="shared" ref="D4:D8" si="0">SUM(B4:C4)</f>
        <v>1051</v>
      </c>
      <c r="E4">
        <f>'Population database'!H10</f>
        <v>12959625</v>
      </c>
      <c r="F4">
        <f>'Population database'!I10</f>
        <v>10369959</v>
      </c>
      <c r="G4">
        <f t="shared" ref="G4:G9" si="1">SUM(E4:F4)</f>
        <v>23329584</v>
      </c>
      <c r="H4" s="132">
        <f t="shared" ref="H4:H9" si="2">B4*100000/E4</f>
        <v>4.8535354996768811</v>
      </c>
      <c r="I4" s="132">
        <f t="shared" ref="I4:I9" si="3">C4*100000/F4</f>
        <v>4.0694471405335353</v>
      </c>
      <c r="J4" s="133">
        <f t="shared" ref="J4:J9" si="4">((B4-(D4*E4/G4))^2)/(D4*E4*F4/G4^2)</f>
        <v>7.8613434558055397</v>
      </c>
      <c r="K4" s="133">
        <f t="shared" ref="K4:K9" si="5">_xlfn.CHISQ.DIST.RT(J4,1)</f>
        <v>5.0502853680606087E-3</v>
      </c>
      <c r="L4" s="132" t="str">
        <f t="shared" ref="L4:L9" si="6">IF(K4&lt;0.05,"&lt;0.05",K4)</f>
        <v>&lt;0.05</v>
      </c>
    </row>
    <row r="5" spans="1:12">
      <c r="A5">
        <v>2006</v>
      </c>
      <c r="B5" s="134">
        <f>'Incidence rate'!T9</f>
        <v>592</v>
      </c>
      <c r="C5" s="134">
        <f>'Incidence rate'!W9</f>
        <v>469</v>
      </c>
      <c r="D5">
        <f t="shared" si="0"/>
        <v>1061</v>
      </c>
      <c r="E5">
        <f>'Population database'!H11</f>
        <v>13444010</v>
      </c>
      <c r="F5">
        <f>'Population database'!I11</f>
        <v>10677880</v>
      </c>
      <c r="G5">
        <f t="shared" si="1"/>
        <v>24121890</v>
      </c>
      <c r="H5" s="132">
        <f t="shared" si="2"/>
        <v>4.4034480783635237</v>
      </c>
      <c r="I5" s="132">
        <f t="shared" si="3"/>
        <v>4.3922576391568366</v>
      </c>
      <c r="J5" s="133">
        <f t="shared" si="4"/>
        <v>1.6943094894893978E-3</v>
      </c>
      <c r="K5" s="133">
        <f t="shared" si="5"/>
        <v>0.96716675489577864</v>
      </c>
      <c r="L5" s="132">
        <f t="shared" si="6"/>
        <v>0.96716675489577864</v>
      </c>
    </row>
    <row r="6" spans="1:12">
      <c r="A6">
        <v>2007</v>
      </c>
      <c r="B6" s="134">
        <f>'Incidence rate'!T10</f>
        <v>674</v>
      </c>
      <c r="C6" s="134">
        <f>'Incidence rate'!W10</f>
        <v>498</v>
      </c>
      <c r="D6">
        <f t="shared" si="0"/>
        <v>1172</v>
      </c>
      <c r="E6">
        <f>'Population database'!H12</f>
        <v>13947610</v>
      </c>
      <c r="F6">
        <f>'Population database'!I12</f>
        <v>10993688</v>
      </c>
      <c r="G6">
        <f t="shared" si="1"/>
        <v>24941298</v>
      </c>
      <c r="H6" s="132">
        <f t="shared" si="2"/>
        <v>4.8323691299082778</v>
      </c>
      <c r="I6" s="132">
        <f t="shared" si="3"/>
        <v>4.5298720502164516</v>
      </c>
      <c r="J6" s="133">
        <f t="shared" si="4"/>
        <v>1.1971758949329125</v>
      </c>
      <c r="K6" s="133">
        <f t="shared" si="5"/>
        <v>0.27388685735976165</v>
      </c>
      <c r="L6" s="132">
        <f t="shared" si="6"/>
        <v>0.27388685735976165</v>
      </c>
    </row>
    <row r="7" spans="1:12">
      <c r="A7">
        <v>2008</v>
      </c>
      <c r="B7" s="134">
        <f>'Incidence rate'!T11</f>
        <v>714</v>
      </c>
      <c r="C7" s="134">
        <f>'Incidence rate'!W11</f>
        <v>532</v>
      </c>
      <c r="D7">
        <f t="shared" si="0"/>
        <v>1246</v>
      </c>
      <c r="E7">
        <f>'Population database'!H13</f>
        <v>14470381</v>
      </c>
      <c r="F7">
        <f>'Population database'!I13</f>
        <v>11316644</v>
      </c>
      <c r="G7">
        <f t="shared" si="1"/>
        <v>25787025</v>
      </c>
      <c r="H7" s="132">
        <f t="shared" si="2"/>
        <v>4.9342170050671088</v>
      </c>
      <c r="I7" s="132">
        <f t="shared" si="3"/>
        <v>4.7010403437626911</v>
      </c>
      <c r="J7" s="133">
        <f t="shared" si="4"/>
        <v>0.71457815764884347</v>
      </c>
      <c r="K7" s="133">
        <f t="shared" si="5"/>
        <v>0.39792815122928149</v>
      </c>
      <c r="L7" s="132">
        <f t="shared" si="6"/>
        <v>0.39792815122928149</v>
      </c>
    </row>
    <row r="8" spans="1:12">
      <c r="A8">
        <v>2009</v>
      </c>
      <c r="B8" s="134">
        <f>'Incidence rate'!T12</f>
        <v>875</v>
      </c>
      <c r="C8" s="134">
        <f>'Incidence rate'!W12</f>
        <v>602</v>
      </c>
      <c r="D8">
        <f t="shared" si="0"/>
        <v>1477</v>
      </c>
      <c r="E8">
        <f>'Population database'!H14</f>
        <v>15013600</v>
      </c>
      <c r="F8">
        <f>'Population database'!I14</f>
        <v>11647257</v>
      </c>
      <c r="G8">
        <f t="shared" si="1"/>
        <v>26660857</v>
      </c>
      <c r="H8" s="132">
        <f t="shared" si="2"/>
        <v>5.8280492353599405</v>
      </c>
      <c r="I8" s="132">
        <f t="shared" si="3"/>
        <v>5.1685989241930521</v>
      </c>
      <c r="J8" s="133">
        <f t="shared" si="4"/>
        <v>5.148635645597766</v>
      </c>
      <c r="K8" s="133">
        <f t="shared" si="5"/>
        <v>2.3264645764132338E-2</v>
      </c>
      <c r="L8" s="132" t="str">
        <f t="shared" si="6"/>
        <v>&lt;0.05</v>
      </c>
    </row>
    <row r="9" spans="1:12">
      <c r="A9">
        <v>2010</v>
      </c>
      <c r="B9" s="134">
        <f>'Incidence rate'!T13</f>
        <v>885</v>
      </c>
      <c r="C9" s="134">
        <f>'Incidence rate'!W13</f>
        <v>665</v>
      </c>
      <c r="D9" s="134">
        <f>SUM(B9:C9)</f>
        <v>1550</v>
      </c>
      <c r="E9">
        <f>'Population database'!H15</f>
        <v>15578015</v>
      </c>
      <c r="F9">
        <f>'Population database'!I15</f>
        <v>11985417</v>
      </c>
      <c r="G9">
        <f t="shared" si="1"/>
        <v>27563432</v>
      </c>
      <c r="H9" s="132">
        <f t="shared" si="2"/>
        <v>5.681083244559721</v>
      </c>
      <c r="I9" s="132">
        <f t="shared" si="3"/>
        <v>5.5484093711549631</v>
      </c>
      <c r="J9" s="133">
        <f t="shared" si="4"/>
        <v>0.21203345266940177</v>
      </c>
      <c r="K9" s="133">
        <f t="shared" si="5"/>
        <v>0.64517825196515444</v>
      </c>
      <c r="L9" s="132">
        <f t="shared" si="6"/>
        <v>0.64517825196515444</v>
      </c>
    </row>
    <row r="13" spans="1:12">
      <c r="A13" t="s">
        <v>97</v>
      </c>
    </row>
    <row r="15" spans="1:12">
      <c r="B15" t="s">
        <v>92</v>
      </c>
      <c r="D15" t="s">
        <v>94</v>
      </c>
      <c r="E15" t="s">
        <v>90</v>
      </c>
      <c r="G15" t="s">
        <v>93</v>
      </c>
      <c r="H15" t="s">
        <v>80</v>
      </c>
      <c r="J15" t="s">
        <v>95</v>
      </c>
      <c r="K15" s="124" t="s">
        <v>96</v>
      </c>
    </row>
    <row r="16" spans="1:12">
      <c r="B16" t="s">
        <v>38</v>
      </c>
      <c r="C16" t="s">
        <v>98</v>
      </c>
      <c r="E16" t="s">
        <v>38</v>
      </c>
      <c r="F16" t="s">
        <v>98</v>
      </c>
      <c r="H16" t="s">
        <v>38</v>
      </c>
      <c r="I16" t="s">
        <v>98</v>
      </c>
    </row>
    <row r="17" spans="1:12">
      <c r="A17">
        <v>2004</v>
      </c>
      <c r="B17" s="134">
        <f>'Incidence rate'!H7</f>
        <v>666</v>
      </c>
      <c r="C17" s="134">
        <f>'Incidence rate'!Q7</f>
        <v>223</v>
      </c>
      <c r="D17" s="134">
        <f>SUM(B17:C17)</f>
        <v>889</v>
      </c>
      <c r="E17">
        <f>'Population database'!D9</f>
        <v>16443987</v>
      </c>
      <c r="F17">
        <f>'Population database'!G9</f>
        <v>6119899</v>
      </c>
      <c r="G17">
        <f>SUM(E17:F17)</f>
        <v>22563886</v>
      </c>
      <c r="H17" s="132">
        <f>B17*100000/E17</f>
        <v>4.050112664282695</v>
      </c>
      <c r="I17" s="132">
        <f>C17*100000/F17</f>
        <v>3.6438509851224667</v>
      </c>
      <c r="J17" s="133">
        <f>((B17-(D17*E17/G17))^2)/(D17*E17*F17/G17^2)</f>
        <v>1.8683633392187697</v>
      </c>
      <c r="K17" s="133">
        <f>_xlfn.CHISQ.DIST.RT(J17,1)</f>
        <v>0.17166264605343859</v>
      </c>
      <c r="L17" s="132">
        <f>IF(K17&lt;0.05,"&lt;0.05",K17)</f>
        <v>0.17166264605343859</v>
      </c>
    </row>
    <row r="18" spans="1:12">
      <c r="A18">
        <v>2005</v>
      </c>
      <c r="B18" s="134">
        <f>'Incidence rate'!H8</f>
        <v>789</v>
      </c>
      <c r="C18" s="134">
        <f>'Incidence rate'!Q8</f>
        <v>249</v>
      </c>
      <c r="D18">
        <f t="shared" ref="D18:D22" si="7">SUM(B18:C18)</f>
        <v>1038</v>
      </c>
      <c r="E18">
        <f>'Population database'!D10</f>
        <v>16854157</v>
      </c>
      <c r="F18">
        <f>'Population database'!G10</f>
        <v>6475427</v>
      </c>
      <c r="G18">
        <f t="shared" ref="G18:G23" si="8">SUM(E18:F18)</f>
        <v>23329584</v>
      </c>
      <c r="H18" s="132">
        <f t="shared" ref="H18:H23" si="9">B18*100000/E18</f>
        <v>4.6813376664285258</v>
      </c>
      <c r="I18" s="132">
        <f t="shared" ref="I18:I23" si="10">C18*100000/F18</f>
        <v>3.8453062632008668</v>
      </c>
      <c r="J18" s="133">
        <f t="shared" ref="J18:J23" si="11">((B18-(D18*E18/G18))^2)/(D18*E18*F18/G18^2)</f>
        <v>7.3489158603741416</v>
      </c>
      <c r="K18" s="133">
        <f t="shared" ref="K18:K23" si="12">_xlfn.CHISQ.DIST.RT(J18,1)</f>
        <v>6.7103209300736167E-3</v>
      </c>
      <c r="L18" s="132" t="str">
        <f t="shared" ref="L18:L23" si="13">IF(K18&lt;0.05,"&lt;0.05",K18)</f>
        <v>&lt;0.05</v>
      </c>
    </row>
    <row r="19" spans="1:12">
      <c r="A19">
        <v>2006</v>
      </c>
      <c r="B19" s="134">
        <f>'Incidence rate'!H9</f>
        <v>772</v>
      </c>
      <c r="C19" s="134">
        <f>'Incidence rate'!Q9</f>
        <v>272</v>
      </c>
      <c r="D19">
        <f t="shared" si="7"/>
        <v>1044</v>
      </c>
      <c r="E19">
        <f>'Population database'!D11</f>
        <v>17270181</v>
      </c>
      <c r="F19">
        <f>'Population database'!G11</f>
        <v>6851709</v>
      </c>
      <c r="G19">
        <f t="shared" si="8"/>
        <v>24121890</v>
      </c>
      <c r="H19" s="132">
        <f t="shared" si="9"/>
        <v>4.4701326523445237</v>
      </c>
      <c r="I19" s="132">
        <f t="shared" si="10"/>
        <v>3.9698124949556379</v>
      </c>
      <c r="J19" s="133">
        <f t="shared" si="11"/>
        <v>2.8372088200774099</v>
      </c>
      <c r="K19" s="133">
        <f t="shared" si="12"/>
        <v>9.2104077788874042E-2</v>
      </c>
      <c r="L19" s="132">
        <f t="shared" si="13"/>
        <v>9.2104077788874042E-2</v>
      </c>
    </row>
    <row r="20" spans="1:12">
      <c r="A20">
        <v>2007</v>
      </c>
      <c r="B20" s="134">
        <f>'Incidence rate'!H10</f>
        <v>864</v>
      </c>
      <c r="C20" s="134">
        <f>'Incidence rate'!Q10</f>
        <v>292</v>
      </c>
      <c r="D20">
        <f t="shared" si="7"/>
        <v>1156</v>
      </c>
      <c r="E20">
        <f>'Population database'!D12</f>
        <v>17691336</v>
      </c>
      <c r="F20">
        <f>'Population database'!G12</f>
        <v>7249962</v>
      </c>
      <c r="G20">
        <f t="shared" si="8"/>
        <v>24941298</v>
      </c>
      <c r="H20" s="132">
        <f t="shared" si="9"/>
        <v>4.8837464847199783</v>
      </c>
      <c r="I20" s="132">
        <f t="shared" si="10"/>
        <v>4.0276073171142137</v>
      </c>
      <c r="J20" s="133">
        <f t="shared" si="11"/>
        <v>8.1325596840326995</v>
      </c>
      <c r="K20" s="133">
        <f t="shared" si="12"/>
        <v>4.347732399533167E-3</v>
      </c>
      <c r="L20" s="132" t="str">
        <f t="shared" si="13"/>
        <v>&lt;0.05</v>
      </c>
    </row>
    <row r="21" spans="1:12">
      <c r="A21">
        <v>2008</v>
      </c>
      <c r="B21" s="134">
        <f>'Incidence rate'!H11</f>
        <v>926</v>
      </c>
      <c r="C21" s="134">
        <f>'Incidence rate'!Q11</f>
        <v>310</v>
      </c>
      <c r="D21">
        <f t="shared" si="7"/>
        <v>1236</v>
      </c>
      <c r="E21">
        <f>'Population database'!D13</f>
        <v>18115550</v>
      </c>
      <c r="F21">
        <f>'Population database'!G13</f>
        <v>7671475</v>
      </c>
      <c r="G21">
        <f t="shared" si="8"/>
        <v>25787025</v>
      </c>
      <c r="H21" s="132">
        <f t="shared" si="9"/>
        <v>5.1116306156865239</v>
      </c>
      <c r="I21" s="132">
        <f t="shared" si="10"/>
        <v>4.0409438862800178</v>
      </c>
      <c r="J21" s="133">
        <f t="shared" si="11"/>
        <v>12.88952066392968</v>
      </c>
      <c r="K21" s="133">
        <f t="shared" si="12"/>
        <v>3.3042704714124262E-4</v>
      </c>
      <c r="L21" s="132" t="str">
        <f t="shared" si="13"/>
        <v>&lt;0.05</v>
      </c>
    </row>
    <row r="22" spans="1:12">
      <c r="A22">
        <v>2009</v>
      </c>
      <c r="B22" s="134">
        <f>'Incidence rate'!H12</f>
        <v>1143</v>
      </c>
      <c r="C22" s="134">
        <f>'Incidence rate'!Q12</f>
        <v>324</v>
      </c>
      <c r="D22">
        <f t="shared" si="7"/>
        <v>1467</v>
      </c>
      <c r="E22">
        <f>'Population database'!D14</f>
        <v>18543246</v>
      </c>
      <c r="F22">
        <f>'Population database'!G14</f>
        <v>8117611</v>
      </c>
      <c r="G22">
        <f t="shared" si="8"/>
        <v>26660857</v>
      </c>
      <c r="H22" s="132">
        <f t="shared" si="9"/>
        <v>6.1639693503499871</v>
      </c>
      <c r="I22" s="132">
        <f t="shared" si="10"/>
        <v>3.9913220773944453</v>
      </c>
      <c r="J22" s="133">
        <f t="shared" si="11"/>
        <v>48.435337627665128</v>
      </c>
      <c r="K22" s="133">
        <f t="shared" si="12"/>
        <v>3.4136110220388604E-12</v>
      </c>
      <c r="L22" s="132" t="str">
        <f t="shared" si="13"/>
        <v>&lt;0.05</v>
      </c>
    </row>
    <row r="23" spans="1:12">
      <c r="A23">
        <v>2010</v>
      </c>
      <c r="B23" s="134">
        <f>'Incidence rate'!H13</f>
        <v>1140</v>
      </c>
      <c r="C23" s="134">
        <f>'Incidence rate'!Q13</f>
        <v>404</v>
      </c>
      <c r="D23" s="134">
        <f>SUM(B23:C23)</f>
        <v>1544</v>
      </c>
      <c r="E23">
        <f>'Population database'!D15</f>
        <v>18973615</v>
      </c>
      <c r="F23">
        <f>'Population database'!G15</f>
        <v>8589817</v>
      </c>
      <c r="G23">
        <f t="shared" si="8"/>
        <v>27563432</v>
      </c>
      <c r="H23" s="132">
        <f t="shared" si="9"/>
        <v>6.0083436920165187</v>
      </c>
      <c r="I23" s="132">
        <f t="shared" si="10"/>
        <v>4.7032433869080101</v>
      </c>
      <c r="J23" s="133">
        <f t="shared" si="11"/>
        <v>17.979370496588984</v>
      </c>
      <c r="K23" s="133">
        <f t="shared" si="12"/>
        <v>2.2331198443389979E-5</v>
      </c>
      <c r="L23" s="132" t="str">
        <f t="shared" si="13"/>
        <v>&lt;0.05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database</vt:lpstr>
      <vt:lpstr>Cases databse</vt:lpstr>
      <vt:lpstr>Incidence rate</vt:lpstr>
      <vt:lpstr>IR difference test</vt:lpstr>
    </vt:vector>
  </TitlesOfParts>
  <Company>Emory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Kundu, Suman</dc:creator>
  <cp:lastModifiedBy>Dr.Marei Alrouaili</cp:lastModifiedBy>
  <dcterms:created xsi:type="dcterms:W3CDTF">2014-03-25T20:23:43Z</dcterms:created>
  <dcterms:modified xsi:type="dcterms:W3CDTF">2015-04-10T18:31:53Z</dcterms:modified>
</cp:coreProperties>
</file>