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tabRatio="683" firstSheet="1" activeTab="10"/>
  </bookViews>
  <sheets>
    <sheet name="manu_1" sheetId="19" r:id="rId1"/>
    <sheet name="Manu_1b" sheetId="2" r:id="rId2"/>
    <sheet name="manu_2a" sheetId="21" r:id="rId3"/>
    <sheet name="manu_3_" sheetId="23" r:id="rId4"/>
    <sheet name="manu_4_" sheetId="9" r:id="rId5"/>
    <sheet name="Manu_5_" sheetId="7" r:id="rId6"/>
    <sheet name="manu_6" sheetId="10" r:id="rId7"/>
    <sheet name="RAW data" sheetId="1" r:id="rId8"/>
    <sheet name="Raw Data_2" sheetId="3" r:id="rId9"/>
    <sheet name="Raw Data_3" sheetId="4" r:id="rId10"/>
    <sheet name="raw data_4" sheetId="11" r:id="rId11"/>
    <sheet name="Sheet1" sheetId="22" r:id="rId12"/>
  </sheets>
  <calcPr calcId="145621"/>
</workbook>
</file>

<file path=xl/calcChain.xml><?xml version="1.0" encoding="utf-8"?>
<calcChain xmlns="http://schemas.openxmlformats.org/spreadsheetml/2006/main">
  <c r="E15" i="10" l="1"/>
  <c r="E14" i="10"/>
  <c r="L27" i="2" l="1"/>
  <c r="G27" i="2"/>
  <c r="B27" i="2"/>
  <c r="M27" i="2"/>
  <c r="H27" i="2"/>
  <c r="C27" i="2"/>
  <c r="K13" i="1" l="1"/>
  <c r="E9" i="10"/>
  <c r="E10" i="10"/>
  <c r="P13" i="1" l="1"/>
  <c r="P6" i="1"/>
  <c r="K6" i="1"/>
  <c r="E20" i="10"/>
  <c r="E19" i="10"/>
  <c r="V18" i="1" l="1"/>
  <c r="U18" i="1"/>
  <c r="U17" i="1"/>
  <c r="V17" i="1"/>
  <c r="AJ15" i="1"/>
  <c r="AI15" i="1"/>
  <c r="AJ14" i="1"/>
  <c r="AI14" i="1"/>
  <c r="AJ13" i="1"/>
  <c r="AI13" i="1"/>
  <c r="AJ12" i="1"/>
  <c r="AI12" i="1"/>
  <c r="AJ10" i="1"/>
  <c r="AI10" i="1"/>
  <c r="AJ9" i="1"/>
  <c r="AI9" i="1"/>
  <c r="AJ8" i="1"/>
  <c r="AI8" i="1"/>
  <c r="AJ7" i="1"/>
  <c r="AI7" i="1"/>
  <c r="AJ6" i="1"/>
  <c r="AI6" i="1"/>
  <c r="L23" i="2" l="1"/>
  <c r="G23" i="2"/>
  <c r="B23" i="2"/>
  <c r="L17" i="2" l="1"/>
  <c r="G17" i="2"/>
  <c r="B17" i="2"/>
  <c r="AC6" i="1"/>
  <c r="AD6" i="1"/>
  <c r="AC7" i="1"/>
  <c r="AD7" i="1"/>
  <c r="AC8" i="1"/>
  <c r="AD8" i="1"/>
  <c r="AC9" i="1"/>
  <c r="AD9" i="1"/>
  <c r="AC10" i="1"/>
  <c r="AD10" i="1"/>
  <c r="V7" i="1"/>
  <c r="W7" i="1"/>
  <c r="V8" i="1"/>
  <c r="W8" i="1"/>
  <c r="V9" i="1"/>
  <c r="W9" i="1"/>
  <c r="V10" i="1"/>
  <c r="W10" i="1"/>
  <c r="W6" i="1"/>
  <c r="V6" i="1"/>
  <c r="AD12" i="1"/>
  <c r="AD13" i="1"/>
  <c r="AD14" i="1"/>
  <c r="AD15" i="1"/>
  <c r="AC12" i="1"/>
  <c r="AC13" i="1"/>
  <c r="AC14" i="1"/>
  <c r="AC15" i="1"/>
  <c r="W12" i="1"/>
  <c r="W13" i="1"/>
  <c r="W14" i="1"/>
  <c r="W15" i="1"/>
  <c r="V12" i="1"/>
  <c r="V13" i="1"/>
  <c r="V14" i="1"/>
  <c r="V15" i="1"/>
  <c r="L21" i="2" l="1"/>
  <c r="L19" i="2"/>
  <c r="G21" i="2"/>
  <c r="G19" i="2"/>
  <c r="B21" i="2" l="1"/>
  <c r="B19" i="2"/>
</calcChain>
</file>

<file path=xl/sharedStrings.xml><?xml version="1.0" encoding="utf-8"?>
<sst xmlns="http://schemas.openxmlformats.org/spreadsheetml/2006/main" count="376" uniqueCount="131">
  <si>
    <t>Age</t>
  </si>
  <si>
    <t>20-24</t>
  </si>
  <si>
    <t>25-29</t>
  </si>
  <si>
    <t>30-34</t>
  </si>
  <si>
    <t>34-39</t>
  </si>
  <si>
    <t>40-44</t>
  </si>
  <si>
    <t>Race/Ethnicity</t>
  </si>
  <si>
    <t>White</t>
  </si>
  <si>
    <t>African American</t>
  </si>
  <si>
    <t>Latino</t>
  </si>
  <si>
    <t>Asian</t>
  </si>
  <si>
    <t xml:space="preserve">%Weighted Sample  </t>
  </si>
  <si>
    <t>(95% CI low)</t>
  </si>
  <si>
    <t>(95%CI high)</t>
  </si>
  <si>
    <t>Marital Status</t>
  </si>
  <si>
    <t>Excellent</t>
  </si>
  <si>
    <t xml:space="preserve">Very Good </t>
  </si>
  <si>
    <t xml:space="preserve">Good </t>
  </si>
  <si>
    <t>Fair</t>
  </si>
  <si>
    <t>Poor</t>
  </si>
  <si>
    <t xml:space="preserve">Total </t>
  </si>
  <si>
    <t>General Health Status</t>
  </si>
  <si>
    <t xml:space="preserve">Education Level </t>
  </si>
  <si>
    <t xml:space="preserve">Some college, Technical school </t>
  </si>
  <si>
    <t xml:space="preserve">BA </t>
  </si>
  <si>
    <t>Married</t>
  </si>
  <si>
    <t>Living with Partner</t>
  </si>
  <si>
    <t>Single-Widowed, Separated, Divorced</t>
  </si>
  <si>
    <t>Single-Never Married</t>
  </si>
  <si>
    <t>Total (N=4228)</t>
  </si>
  <si>
    <t>Not Born in US (N=1935)</t>
  </si>
  <si>
    <t>Widowed, Separated, Divorced</t>
  </si>
  <si>
    <t>Never Married</t>
  </si>
  <si>
    <t>Born in US</t>
  </si>
  <si>
    <t>Not Born in US</t>
  </si>
  <si>
    <t>Total</t>
  </si>
  <si>
    <t>MARRIED</t>
  </si>
  <si>
    <t>WID/SEP/DIV</t>
  </si>
  <si>
    <t>LIVING W/ PARTNER</t>
  </si>
  <si>
    <t>NEVER MARRIED</t>
  </si>
  <si>
    <t>EXCELLENT</t>
  </si>
  <si>
    <t>VERY GOOD</t>
  </si>
  <si>
    <t>GOOD</t>
  </si>
  <si>
    <t>FAIR</t>
  </si>
  <si>
    <t>POOR</t>
  </si>
  <si>
    <t>REF</t>
  </si>
  <si>
    <t>Grad School (some to PhD)</t>
  </si>
  <si>
    <t>Unadjusted</t>
  </si>
  <si>
    <t>Unweighted N</t>
  </si>
  <si>
    <t>OR</t>
  </si>
  <si>
    <t>95% low</t>
  </si>
  <si>
    <t>95% high</t>
  </si>
  <si>
    <t>SINGLE</t>
  </si>
  <si>
    <t>Table 4a: Unweighted Counts for General Health Status and Marital Status Among those Born in the US (N=2293)</t>
  </si>
  <si>
    <t>Table 4b: Unweighted Counts for General Health Status and Marital Status Among those NOT  Born in the US (N=1935)</t>
  </si>
  <si>
    <t>p-value= 0.042</t>
  </si>
  <si>
    <t>ref</t>
  </si>
  <si>
    <t>yes</t>
  </si>
  <si>
    <t xml:space="preserve">no </t>
  </si>
  <si>
    <t>Chi-Square for differences between single-widowed, separated, divorced and single never married, 0.10</t>
  </si>
  <si>
    <t>Born in the US (N=2293, 51% of sample)</t>
  </si>
  <si>
    <t>Not Born in US (N=1935, 49% of sample)</t>
  </si>
  <si>
    <t>---------------------</t>
  </si>
  <si>
    <t>----------</t>
  </si>
  <si>
    <t>-----------</t>
  </si>
  <si>
    <t xml:space="preserve">Table 1: General Health Status and Marital Status of Mothers ages 20-44 with Children under 14 living at home by country of birth (N=4228), 2009 California Health Interview Survey. </t>
  </si>
  <si>
    <t xml:space="preserve">Row Percent </t>
  </si>
  <si>
    <t>Row Percent</t>
  </si>
  <si>
    <t>95%CI low</t>
  </si>
  <si>
    <t>95%CI high</t>
  </si>
  <si>
    <t>Born in US (N=2293)</t>
  </si>
  <si>
    <t>Single</t>
  </si>
  <si>
    <t>Table 4: Unweighted Counts for General Health Status and Marital Status (N=4228), 2009 California Health Interview Survey</t>
  </si>
  <si>
    <t>CI width</t>
  </si>
  <si>
    <t>Table 2: Unweighted N and Weighted Row Percents for Bivariate Associations between Marital Status and General Health Status for Mothers ages 20-44 with children under age 14, 2009 California Health Interview Survey (N=4228)</t>
  </si>
  <si>
    <t>cOR</t>
  </si>
  <si>
    <t>aOR</t>
  </si>
  <si>
    <t>RACE</t>
  </si>
  <si>
    <t>EDUCATION</t>
  </si>
  <si>
    <t>95% CI for Point Estimate of cOR</t>
  </si>
  <si>
    <t>Is aOR within 10% of cOR?</t>
  </si>
  <si>
    <t>CRUDE</t>
  </si>
  <si>
    <t>ADJUSTED</t>
  </si>
  <si>
    <t>TOTAL (N=4228)</t>
  </si>
  <si>
    <t>Weighted Row Percent</t>
  </si>
  <si>
    <t>------------------------------------------------------------------------------------------</t>
  </si>
  <si>
    <t>Other1</t>
  </si>
  <si>
    <t>1-Other includes, Alaskan Native, Pacific Islander, Single race other and multiracial race categories</t>
  </si>
  <si>
    <t xml:space="preserve">HS Diploma completed </t>
  </si>
  <si>
    <t>95% CI low</t>
  </si>
  <si>
    <t>95% CI high</t>
  </si>
  <si>
    <t xml:space="preserve">No formal OR Less than High School </t>
  </si>
  <si>
    <t>RACE, EDUCATION</t>
  </si>
  <si>
    <t>Summary of Confounders</t>
  </si>
  <si>
    <t>AGE</t>
  </si>
  <si>
    <t>RAWDATA</t>
  </si>
  <si>
    <t>RAW DATA</t>
  </si>
  <si>
    <t>RD: Stratified Analysis Unadjusted odds of self-reported fair or poor health  based on varying marital status among mothers ages 20-44 stratified on country of birth, 2009 California Health Interview Survey</t>
  </si>
  <si>
    <t>*Wald test for interaction p-value= 0.042</t>
  </si>
  <si>
    <t>^Chi-Square for differences between single-widowed, separated, divorced and single never married= 0.10</t>
  </si>
  <si>
    <t>^Single-Never Married</t>
  </si>
  <si>
    <t>*Born in US (N=2293)</t>
  </si>
  <si>
    <t>.</t>
  </si>
  <si>
    <t>% weighted frequency</t>
  </si>
  <si>
    <t>Married (N=3034)</t>
  </si>
  <si>
    <t>Living with Partner (N=369)</t>
  </si>
  <si>
    <t>Single (N=825)</t>
  </si>
  <si>
    <t>_x000C_</t>
  </si>
  <si>
    <t>------------</t>
  </si>
  <si>
    <t>Overall</t>
  </si>
  <si>
    <t xml:space="preserve">weighted % </t>
  </si>
  <si>
    <t>lower 95%CI</t>
  </si>
  <si>
    <t>upper 95%CI</t>
  </si>
  <si>
    <t>Living w/partner</t>
  </si>
  <si>
    <t>Table 1: Unweighted N and Weighted Row Percents for Bivariate Associations between Marital Status and Selected Demographic Characteristics for Mothers ages 20-44 with children under age 14, 2009 California Health Interview Survey (N=4228)</t>
  </si>
  <si>
    <t>na</t>
  </si>
  <si>
    <t>Adjusted  for race</t>
  </si>
  <si>
    <t>Country of birth</t>
  </si>
  <si>
    <t>Race/ethnicity</t>
  </si>
  <si>
    <t>Born in the United States (N=2293)</t>
  </si>
  <si>
    <t>Not Born in the United States (N=1935)</t>
  </si>
  <si>
    <t>Not Born in United States (N=1935)</t>
  </si>
  <si>
    <t>Table 3. Weighted Percent Frequency of Fair or Poor Health by Race, Mothers ages 20-44 with Children under 14,  2009 California Health Interview Survey (N=4228)</t>
  </si>
  <si>
    <t>Table 2. Weighted percent frequency of Fair or Poor Health by Marital Status, Mothers ages 20-44 with Children under 14, Stratified on Country of Birth,   2009 California Health Interview Survey (N=4228)</t>
  </si>
  <si>
    <t>Stratified Analysis---  Selected Demographic Characteristics for California Mothers ages 20-44 with Children under 14, Stratified by Country of Birth (N=4228), 2009 California Health Interview Survey.</t>
  </si>
  <si>
    <t xml:space="preserve">Table 4. Unadjusted Stratified Analysis of Born in US status when Collapsing the Marital Status variable into 3 categories, loss of significance of Interaction Term, Mothers ages 20-44 with Children under 14,  2009 California Health Interview Survey (N=4228). </t>
  </si>
  <si>
    <t>Total Population (N=4228)</t>
  </si>
  <si>
    <t>TABLE 6. Models Considered for Assessing Association of Marital Status and Health Status, Unadjusted and Adjusted Odds of Fair or Poor Health based on varying marital status among mothers ages 20-44, 2009 California Health Interview Survey (N=4228)</t>
  </si>
  <si>
    <t>Table 5: Confounding Assessment-age, race and education, born in US based on varying marital status among mothers ages 20-44 with children under 14, 2009 California Health Interview Survey (N=4228).</t>
  </si>
  <si>
    <t>Final model: Adjusted for race and education</t>
  </si>
  <si>
    <t>Most precise model: Adjusted for education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</si>
</sst>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7" x14ac:knownFonts="1">
    <font>
      <sz val="11"/>
      <color theme="1"/>
      <name val="Calibri"/>
      <family val="2"/>
      <scheme val="minor"/>
    </font>
    <font>
      <u/>
      <sz val="11"/>
      <color theme="1"/>
      <name val="Calibri"/>
      <family val="2"/>
      <scheme val="minor"/>
    </font>
    <font>
      <b/>
      <sz val="11"/>
      <color theme="1"/>
      <name val="Calibri"/>
      <family val="2"/>
      <scheme val="minor"/>
    </font>
    <font>
      <b/>
      <u/>
      <sz val="11"/>
      <color theme="1"/>
      <name val="Calibri"/>
      <family val="2"/>
      <scheme val="minor"/>
    </font>
    <font>
      <u val="double"/>
      <sz val="11"/>
      <color theme="1"/>
      <name val="Calibri"/>
      <family val="2"/>
      <scheme val="minor"/>
    </font>
    <font>
      <sz val="11"/>
      <color rgb="FF000000"/>
      <name val="Calibri"/>
      <family val="2"/>
      <scheme val="minor"/>
    </font>
    <font>
      <sz val="10"/>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7030A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s>
  <cellStyleXfs count="1">
    <xf numFmtId="0" fontId="0" fillId="0" borderId="0"/>
  </cellStyleXfs>
  <cellXfs count="268">
    <xf numFmtId="0" fontId="0" fillId="0" borderId="0" xfId="0"/>
    <xf numFmtId="0" fontId="0" fillId="0" borderId="0" xfId="0" applyAlignment="1"/>
    <xf numFmtId="0" fontId="0" fillId="0" borderId="0" xfId="0" applyAlignment="1">
      <alignment horizontal="right"/>
    </xf>
    <xf numFmtId="0" fontId="0" fillId="0" borderId="0" xfId="0" applyAlignment="1">
      <alignment horizontal="left"/>
    </xf>
    <xf numFmtId="0" fontId="0" fillId="0" borderId="0" xfId="0" applyAlignment="1">
      <alignment horizontal="right" vertical="center" wrapText="1"/>
    </xf>
    <xf numFmtId="0" fontId="0" fillId="0" borderId="0" xfId="0" applyAlignment="1">
      <alignment wrapText="1"/>
    </xf>
    <xf numFmtId="0" fontId="0" fillId="2" borderId="0" xfId="0" applyFill="1" applyAlignment="1">
      <alignment horizontal="right"/>
    </xf>
    <xf numFmtId="0" fontId="0" fillId="2" borderId="0" xfId="0" applyFill="1"/>
    <xf numFmtId="0" fontId="0" fillId="2" borderId="0" xfId="0" applyFill="1" applyAlignment="1">
      <alignment horizontal="right" wrapText="1"/>
    </xf>
    <xf numFmtId="0" fontId="0" fillId="0" borderId="1" xfId="0" applyBorder="1"/>
    <xf numFmtId="0" fontId="0" fillId="0" borderId="1" xfId="0" applyBorder="1" applyAlignment="1">
      <alignment horizontal="right"/>
    </xf>
    <xf numFmtId="0" fontId="0" fillId="0" borderId="1" xfId="0" applyBorder="1" applyAlignment="1">
      <alignment horizontal="center"/>
    </xf>
    <xf numFmtId="0" fontId="0" fillId="0" borderId="1" xfId="0" applyBorder="1" applyAlignment="1">
      <alignment horizontal="center" wrapText="1"/>
    </xf>
    <xf numFmtId="0" fontId="0" fillId="0" borderId="0" xfId="0" applyFill="1"/>
    <xf numFmtId="0" fontId="1" fillId="0" borderId="0" xfId="0" applyFont="1"/>
    <xf numFmtId="0" fontId="0" fillId="3" borderId="0" xfId="0" applyFill="1"/>
    <xf numFmtId="0" fontId="0" fillId="2" borderId="0" xfId="0" applyFill="1" applyAlignment="1">
      <alignment horizontal="center"/>
    </xf>
    <xf numFmtId="0" fontId="0" fillId="0" borderId="0" xfId="0" applyAlignment="1">
      <alignment horizontal="right" wrapText="1"/>
    </xf>
    <xf numFmtId="164" fontId="0" fillId="0" borderId="0" xfId="0" applyNumberFormat="1"/>
    <xf numFmtId="2" fontId="0" fillId="0" borderId="0" xfId="0" applyNumberFormat="1"/>
    <xf numFmtId="165" fontId="0" fillId="0" borderId="0" xfId="0" applyNumberFormat="1"/>
    <xf numFmtId="165" fontId="0" fillId="0" borderId="0" xfId="0" applyNumberFormat="1" applyFill="1"/>
    <xf numFmtId="2" fontId="0" fillId="0" borderId="0" xfId="0" applyNumberFormat="1" applyFill="1"/>
    <xf numFmtId="0" fontId="0" fillId="0" borderId="0" xfId="0" applyAlignment="1">
      <alignment horizontal="center"/>
    </xf>
    <xf numFmtId="0" fontId="0" fillId="4" borderId="0" xfId="0" applyFill="1" applyAlignment="1"/>
    <xf numFmtId="0" fontId="0" fillId="4" borderId="0" xfId="0" applyFill="1"/>
    <xf numFmtId="164" fontId="0" fillId="4" borderId="0" xfId="0" applyNumberFormat="1" applyFill="1"/>
    <xf numFmtId="0" fontId="0" fillId="0" borderId="0" xfId="0" applyAlignment="1">
      <alignment horizontal="center"/>
    </xf>
    <xf numFmtId="0" fontId="0" fillId="0" borderId="0" xfId="0" applyFont="1"/>
    <xf numFmtId="2" fontId="0" fillId="0" borderId="0" xfId="0" applyNumberFormat="1" applyAlignment="1">
      <alignment horizontal="center"/>
    </xf>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right"/>
    </xf>
    <xf numFmtId="0" fontId="0" fillId="0" borderId="0" xfId="0" applyFill="1" applyAlignment="1">
      <alignment horizontal="right" wrapText="1"/>
    </xf>
    <xf numFmtId="0" fontId="3" fillId="0" borderId="0" xfId="0" applyFont="1"/>
    <xf numFmtId="9" fontId="0" fillId="0" borderId="0" xfId="0" applyNumberFormat="1"/>
    <xf numFmtId="0" fontId="0" fillId="3" borderId="0" xfId="0" applyFill="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9" fontId="4" fillId="0" borderId="0" xfId="0" applyNumberFormat="1" applyFont="1"/>
    <xf numFmtId="9" fontId="0" fillId="3" borderId="0" xfId="0" applyNumberFormat="1" applyFill="1"/>
    <xf numFmtId="9" fontId="4" fillId="3" borderId="0" xfId="0" applyNumberFormat="1" applyFont="1" applyFill="1"/>
    <xf numFmtId="0" fontId="0" fillId="0" borderId="0" xfId="0" applyFill="1" applyBorder="1" applyAlignment="1">
      <alignment horizontal="center" wrapText="1"/>
    </xf>
    <xf numFmtId="0" fontId="0" fillId="0" borderId="0" xfId="0" applyFill="1" applyBorder="1" applyAlignment="1">
      <alignment horizontal="right" wrapText="1"/>
    </xf>
    <xf numFmtId="2" fontId="0" fillId="0" borderId="0" xfId="0" applyNumberFormat="1" applyFill="1" applyBorder="1" applyAlignment="1">
      <alignment horizontal="center"/>
    </xf>
    <xf numFmtId="0" fontId="0" fillId="0" borderId="0" xfId="0" applyFill="1" applyBorder="1" applyAlignment="1">
      <alignment horizontal="left"/>
    </xf>
    <xf numFmtId="0" fontId="0" fillId="0" borderId="0" xfId="0" applyFill="1" applyAlignment="1">
      <alignment horizontal="center" wrapText="1"/>
    </xf>
    <xf numFmtId="0" fontId="0" fillId="0" borderId="0" xfId="0" applyFill="1"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2" xfId="0" applyBorder="1"/>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5" xfId="0" applyBorder="1"/>
    <xf numFmtId="0" fontId="0" fillId="0" borderId="0" xfId="0" applyBorder="1"/>
    <xf numFmtId="0" fontId="0" fillId="0" borderId="6" xfId="0" applyBorder="1"/>
    <xf numFmtId="165" fontId="0" fillId="0" borderId="0" xfId="0" applyNumberFormat="1" applyBorder="1"/>
    <xf numFmtId="2" fontId="0" fillId="0" borderId="0" xfId="0" applyNumberFormat="1" applyBorder="1"/>
    <xf numFmtId="2" fontId="0" fillId="0" borderId="6" xfId="0" applyNumberFormat="1" applyBorder="1"/>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7" xfId="0" applyBorder="1"/>
    <xf numFmtId="0" fontId="0" fillId="0" borderId="8" xfId="0" applyBorder="1"/>
    <xf numFmtId="9" fontId="0" fillId="0" borderId="0" xfId="0" applyNumberFormat="1" applyBorder="1"/>
    <xf numFmtId="0" fontId="0" fillId="0" borderId="13" xfId="0" applyBorder="1"/>
    <xf numFmtId="0" fontId="0" fillId="0" borderId="14" xfId="0" applyBorder="1"/>
    <xf numFmtId="0" fontId="0" fillId="0" borderId="15" xfId="0" applyBorder="1"/>
    <xf numFmtId="0" fontId="0" fillId="0" borderId="18" xfId="0" applyBorder="1"/>
    <xf numFmtId="0" fontId="0" fillId="0" borderId="11" xfId="0" applyBorder="1" applyAlignment="1"/>
    <xf numFmtId="2" fontId="0" fillId="0" borderId="0" xfId="0" applyNumberFormat="1" applyBorder="1" applyAlignment="1">
      <alignment horizontal="center"/>
    </xf>
    <xf numFmtId="0" fontId="0" fillId="0" borderId="17" xfId="0" applyBorder="1"/>
    <xf numFmtId="0" fontId="2" fillId="0" borderId="0" xfId="0" applyFont="1" applyBorder="1"/>
    <xf numFmtId="0" fontId="0" fillId="0" borderId="0" xfId="0" applyBorder="1" applyAlignment="1"/>
    <xf numFmtId="0" fontId="0" fillId="0" borderId="0" xfId="0" applyFont="1" applyBorder="1" applyAlignment="1">
      <alignment horizontal="center" wrapText="1"/>
    </xf>
    <xf numFmtId="9" fontId="0" fillId="0" borderId="0" xfId="0" applyNumberFormat="1" applyFont="1" applyBorder="1"/>
    <xf numFmtId="0" fontId="2" fillId="0" borderId="2" xfId="0" applyFont="1" applyBorder="1" applyAlignment="1">
      <alignment horizontal="left"/>
    </xf>
    <xf numFmtId="0" fontId="0" fillId="0" borderId="12" xfId="0" applyBorder="1" applyAlignment="1"/>
    <xf numFmtId="0" fontId="0" fillId="0" borderId="23" xfId="0" applyBorder="1" applyAlignment="1"/>
    <xf numFmtId="0" fontId="1" fillId="0" borderId="24" xfId="0" applyFont="1" applyBorder="1" applyAlignment="1">
      <alignment horizontal="center"/>
    </xf>
    <xf numFmtId="0" fontId="0" fillId="0" borderId="24" xfId="0" applyBorder="1" applyAlignment="1">
      <alignment wrapText="1"/>
    </xf>
    <xf numFmtId="0" fontId="0" fillId="0" borderId="24" xfId="0" applyBorder="1"/>
    <xf numFmtId="0" fontId="0" fillId="0" borderId="25" xfId="0" applyBorder="1"/>
    <xf numFmtId="0" fontId="6" fillId="0" borderId="14" xfId="0" applyFont="1" applyBorder="1" applyAlignment="1">
      <alignment horizontal="center" wrapText="1"/>
    </xf>
    <xf numFmtId="0" fontId="0" fillId="0" borderId="5" xfId="0" applyFill="1" applyBorder="1"/>
    <xf numFmtId="0" fontId="0" fillId="0" borderId="30" xfId="0" applyBorder="1"/>
    <xf numFmtId="0" fontId="0" fillId="0" borderId="31" xfId="0" applyBorder="1"/>
    <xf numFmtId="0" fontId="0" fillId="0" borderId="16" xfId="0" applyBorder="1"/>
    <xf numFmtId="0" fontId="0" fillId="0" borderId="13" xfId="0" applyBorder="1" applyAlignment="1"/>
    <xf numFmtId="0" fontId="0" fillId="0" borderId="13" xfId="0" applyBorder="1" applyAlignment="1">
      <alignment horizontal="right"/>
    </xf>
    <xf numFmtId="2" fontId="0" fillId="0" borderId="0" xfId="0" applyNumberFormat="1" applyFill="1" applyBorder="1"/>
    <xf numFmtId="0" fontId="0" fillId="0" borderId="13" xfId="0" applyFill="1" applyBorder="1" applyAlignment="1">
      <alignment horizontal="right"/>
    </xf>
    <xf numFmtId="165" fontId="0" fillId="0" borderId="0" xfId="0" applyNumberFormat="1" applyFill="1" applyBorder="1"/>
    <xf numFmtId="0" fontId="0" fillId="0" borderId="14" xfId="0" applyFill="1" applyBorder="1"/>
    <xf numFmtId="2" fontId="0" fillId="0" borderId="0" xfId="0" applyNumberFormat="1" applyBorder="1" applyAlignment="1"/>
    <xf numFmtId="2" fontId="0" fillId="0" borderId="0" xfId="0" applyNumberFormat="1" applyFill="1" applyBorder="1" applyAlignment="1"/>
    <xf numFmtId="0" fontId="0" fillId="0" borderId="0" xfId="0" applyFill="1" applyBorder="1" applyAlignment="1"/>
    <xf numFmtId="0" fontId="0" fillId="0" borderId="13" xfId="0" applyBorder="1" applyAlignment="1">
      <alignment horizontal="right" vertical="center" wrapText="1"/>
    </xf>
    <xf numFmtId="0" fontId="0" fillId="0" borderId="22" xfId="0" applyFont="1" applyBorder="1"/>
    <xf numFmtId="0" fontId="2" fillId="0" borderId="17" xfId="0" applyFont="1" applyBorder="1"/>
    <xf numFmtId="0" fontId="0" fillId="0" borderId="17" xfId="0" applyFill="1" applyBorder="1"/>
    <xf numFmtId="0" fontId="2" fillId="0" borderId="13" xfId="0" applyFont="1" applyBorder="1"/>
    <xf numFmtId="0" fontId="2" fillId="0" borderId="0" xfId="0" applyFont="1" applyFill="1" applyBorder="1" applyAlignment="1">
      <alignment horizontal="center" wrapText="1"/>
    </xf>
    <xf numFmtId="0" fontId="2" fillId="0" borderId="0" xfId="0" applyFont="1" applyBorder="1" applyAlignment="1">
      <alignment wrapText="1"/>
    </xf>
    <xf numFmtId="0" fontId="2" fillId="0" borderId="0" xfId="0" applyFont="1" applyFill="1" applyBorder="1" applyAlignment="1">
      <alignment wrapText="1"/>
    </xf>
    <xf numFmtId="0" fontId="2" fillId="0" borderId="0" xfId="0" applyFont="1" applyFill="1" applyBorder="1"/>
    <xf numFmtId="0" fontId="0" fillId="0" borderId="32" xfId="0" applyBorder="1"/>
    <xf numFmtId="0" fontId="0" fillId="0" borderId="33" xfId="0" applyBorder="1"/>
    <xf numFmtId="0" fontId="0" fillId="0" borderId="34" xfId="0" applyBorder="1"/>
    <xf numFmtId="0" fontId="0" fillId="0" borderId="14" xfId="0" applyBorder="1" applyAlignment="1">
      <alignment horizontal="center"/>
    </xf>
    <xf numFmtId="0" fontId="2" fillId="0" borderId="0" xfId="0" applyFont="1" applyBorder="1" applyAlignment="1">
      <alignment horizontal="left"/>
    </xf>
    <xf numFmtId="0" fontId="0" fillId="5" borderId="25" xfId="0" applyFill="1" applyBorder="1" applyAlignment="1">
      <alignment wrapText="1"/>
    </xf>
    <xf numFmtId="0" fontId="0" fillId="5" borderId="2" xfId="0" applyFill="1" applyBorder="1" applyAlignment="1">
      <alignment horizontal="center"/>
    </xf>
    <xf numFmtId="0" fontId="0" fillId="5" borderId="15" xfId="0" applyFill="1" applyBorder="1" applyAlignment="1">
      <alignment horizontal="center"/>
    </xf>
    <xf numFmtId="9" fontId="0" fillId="0" borderId="31" xfId="0" applyNumberFormat="1" applyBorder="1"/>
    <xf numFmtId="0" fontId="0" fillId="0" borderId="0" xfId="0" applyBorder="1" applyAlignment="1">
      <alignment wrapText="1"/>
    </xf>
    <xf numFmtId="0" fontId="3" fillId="0" borderId="13" xfId="0" applyFont="1" applyBorder="1" applyAlignment="1">
      <alignment horizontal="right"/>
    </xf>
    <xf numFmtId="0" fontId="0" fillId="0" borderId="40" xfId="0" applyBorder="1"/>
    <xf numFmtId="0" fontId="0" fillId="0" borderId="27" xfId="0" applyBorder="1"/>
    <xf numFmtId="0" fontId="0" fillId="0" borderId="29" xfId="0" applyBorder="1" applyAlignment="1">
      <alignment horizontal="center"/>
    </xf>
    <xf numFmtId="0" fontId="0" fillId="0" borderId="7" xfId="0" applyBorder="1" applyAlignment="1">
      <alignment horizontal="center"/>
    </xf>
    <xf numFmtId="0" fontId="0" fillId="0" borderId="28"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2" fontId="0" fillId="0" borderId="33" xfId="0" applyNumberFormat="1" applyBorder="1" applyAlignment="1">
      <alignment horizontal="center"/>
    </xf>
    <xf numFmtId="2" fontId="0" fillId="0" borderId="34" xfId="0" applyNumberFormat="1" applyBorder="1" applyAlignment="1">
      <alignment horizontal="center"/>
    </xf>
    <xf numFmtId="0" fontId="2" fillId="0" borderId="30" xfId="0" applyFont="1" applyBorder="1"/>
    <xf numFmtId="0" fontId="2" fillId="0" borderId="31" xfId="0" applyFont="1" applyFill="1" applyBorder="1" applyAlignment="1">
      <alignment horizontal="center" wrapText="1"/>
    </xf>
    <xf numFmtId="0" fontId="2" fillId="0" borderId="31" xfId="0" applyFont="1" applyBorder="1" applyAlignment="1">
      <alignment wrapText="1"/>
    </xf>
    <xf numFmtId="0" fontId="2" fillId="0" borderId="31" xfId="0" applyFont="1" applyBorder="1"/>
    <xf numFmtId="0" fontId="2" fillId="0" borderId="31" xfId="0" applyFont="1" applyFill="1" applyBorder="1" applyAlignment="1">
      <alignment wrapText="1"/>
    </xf>
    <xf numFmtId="0" fontId="2" fillId="0" borderId="31" xfId="0" applyFont="1" applyFill="1" applyBorder="1"/>
    <xf numFmtId="0" fontId="5" fillId="0" borderId="0" xfId="0" applyFont="1" applyBorder="1" applyAlignment="1">
      <alignment wrapText="1"/>
    </xf>
    <xf numFmtId="0" fontId="3" fillId="5" borderId="13" xfId="0" applyFont="1" applyFill="1" applyBorder="1" applyAlignment="1">
      <alignment horizontal="right"/>
    </xf>
    <xf numFmtId="0" fontId="0" fillId="5" borderId="0" xfId="0" applyFill="1" applyBorder="1"/>
    <xf numFmtId="0" fontId="0" fillId="5" borderId="14" xfId="0" applyFill="1" applyBorder="1"/>
    <xf numFmtId="165" fontId="0" fillId="5" borderId="0" xfId="0" applyNumberFormat="1" applyFill="1" applyBorder="1"/>
    <xf numFmtId="2" fontId="0" fillId="5" borderId="0" xfId="0" applyNumberFormat="1" applyFill="1" applyBorder="1"/>
    <xf numFmtId="0" fontId="2" fillId="0" borderId="16" xfId="0" applyFont="1" applyBorder="1" applyAlignment="1">
      <alignment wrapText="1"/>
    </xf>
    <xf numFmtId="2" fontId="0" fillId="0" borderId="14" xfId="0" applyNumberFormat="1" applyBorder="1"/>
    <xf numFmtId="2" fontId="0" fillId="0" borderId="14" xfId="0" applyNumberFormat="1" applyFill="1" applyBorder="1"/>
    <xf numFmtId="2" fontId="0" fillId="0" borderId="14" xfId="0" applyNumberFormat="1" applyFill="1" applyBorder="1" applyAlignment="1"/>
    <xf numFmtId="0" fontId="0" fillId="0" borderId="18" xfId="0" applyFill="1" applyBorder="1"/>
    <xf numFmtId="0" fontId="3" fillId="5" borderId="13" xfId="0" applyFont="1" applyFill="1" applyBorder="1" applyAlignment="1">
      <alignment horizontal="left"/>
    </xf>
    <xf numFmtId="0" fontId="0" fillId="5" borderId="0" xfId="0" applyFill="1" applyBorder="1" applyAlignment="1">
      <alignment horizontal="right"/>
    </xf>
    <xf numFmtId="165" fontId="0" fillId="5" borderId="0" xfId="0" applyNumberFormat="1" applyFill="1" applyBorder="1" applyAlignment="1">
      <alignment horizontal="right"/>
    </xf>
    <xf numFmtId="2" fontId="0" fillId="5" borderId="0" xfId="0" applyNumberFormat="1" applyFill="1" applyBorder="1" applyAlignment="1">
      <alignment horizontal="right"/>
    </xf>
    <xf numFmtId="0" fontId="0" fillId="5" borderId="14" xfId="0" applyFill="1" applyBorder="1" applyAlignment="1">
      <alignment horizontal="right"/>
    </xf>
    <xf numFmtId="1" fontId="0" fillId="0" borderId="0" xfId="0" applyNumberFormat="1"/>
    <xf numFmtId="0" fontId="0" fillId="0" borderId="31" xfId="0" applyBorder="1" applyAlignment="1"/>
    <xf numFmtId="0" fontId="0" fillId="0" borderId="20" xfId="0" applyBorder="1" applyAlignment="1"/>
    <xf numFmtId="0" fontId="2" fillId="0" borderId="20" xfId="0" applyFont="1" applyBorder="1" applyAlignment="1"/>
    <xf numFmtId="0" fontId="2" fillId="0" borderId="14" xfId="0" applyFont="1" applyBorder="1" applyAlignment="1">
      <alignment wrapText="1"/>
    </xf>
    <xf numFmtId="1" fontId="0" fillId="0" borderId="0" xfId="0" applyNumberFormat="1" applyBorder="1"/>
    <xf numFmtId="0" fontId="0" fillId="5" borderId="0" xfId="0" applyFill="1" applyBorder="1" applyAlignment="1">
      <alignment horizontal="center" wrapText="1"/>
    </xf>
    <xf numFmtId="165" fontId="0" fillId="5" borderId="0" xfId="0" applyNumberFormat="1" applyFill="1" applyBorder="1" applyAlignment="1">
      <alignment horizontal="center" wrapText="1"/>
    </xf>
    <xf numFmtId="2" fontId="0" fillId="5" borderId="0" xfId="0" applyNumberFormat="1" applyFill="1" applyBorder="1" applyAlignment="1">
      <alignment horizontal="center" wrapText="1"/>
    </xf>
    <xf numFmtId="0" fontId="0" fillId="0" borderId="6" xfId="0" applyFill="1" applyBorder="1" applyAlignment="1">
      <alignment horizontal="center"/>
    </xf>
    <xf numFmtId="165" fontId="0" fillId="0" borderId="6" xfId="0" applyNumberFormat="1" applyBorder="1" applyAlignment="1">
      <alignment horizontal="center"/>
    </xf>
    <xf numFmtId="165" fontId="0" fillId="0" borderId="6" xfId="0" applyNumberFormat="1" applyBorder="1"/>
    <xf numFmtId="0" fontId="3" fillId="6" borderId="24" xfId="0" applyFont="1" applyFill="1" applyBorder="1" applyAlignment="1">
      <alignment horizontal="left" wrapText="1"/>
    </xf>
    <xf numFmtId="0" fontId="0" fillId="6" borderId="0" xfId="0" applyFill="1" applyBorder="1" applyAlignment="1">
      <alignment horizontal="center"/>
    </xf>
    <xf numFmtId="0" fontId="0" fillId="6" borderId="14" xfId="0" applyFill="1" applyBorder="1" applyAlignment="1">
      <alignment horizontal="center"/>
    </xf>
    <xf numFmtId="0" fontId="3" fillId="6" borderId="24" xfId="0" applyFont="1" applyFill="1" applyBorder="1" applyAlignment="1">
      <alignment horizontal="left"/>
    </xf>
    <xf numFmtId="0" fontId="3" fillId="0" borderId="0" xfId="0" applyFont="1" applyBorder="1" applyAlignment="1">
      <alignment horizontal="left" wrapText="1"/>
    </xf>
    <xf numFmtId="0" fontId="6" fillId="6" borderId="14" xfId="0" applyFont="1" applyFill="1" applyBorder="1" applyAlignment="1">
      <alignment horizontal="center" wrapText="1"/>
    </xf>
    <xf numFmtId="0" fontId="2" fillId="0" borderId="31" xfId="0" applyFont="1" applyFill="1" applyBorder="1" applyAlignment="1">
      <alignment horizontal="center"/>
    </xf>
    <xf numFmtId="0" fontId="0" fillId="6" borderId="0" xfId="0" applyFill="1" applyBorder="1"/>
    <xf numFmtId="0" fontId="0" fillId="6" borderId="0" xfId="0" applyFill="1"/>
    <xf numFmtId="0" fontId="0" fillId="6" borderId="26" xfId="0" applyFill="1" applyBorder="1" applyAlignment="1">
      <alignment horizontal="center" wrapText="1"/>
    </xf>
    <xf numFmtId="0" fontId="0" fillId="6" borderId="30" xfId="0" applyFill="1" applyBorder="1" applyAlignment="1">
      <alignment horizontal="right"/>
    </xf>
    <xf numFmtId="0" fontId="0" fillId="6" borderId="13" xfId="0" applyFill="1" applyBorder="1" applyAlignment="1">
      <alignment horizontal="right"/>
    </xf>
    <xf numFmtId="0" fontId="0" fillId="6" borderId="13" xfId="0" applyFill="1" applyBorder="1" applyAlignment="1">
      <alignment horizontal="right" wrapText="1"/>
    </xf>
    <xf numFmtId="0" fontId="0" fillId="6" borderId="22" xfId="0" applyFill="1" applyBorder="1" applyAlignment="1">
      <alignment horizontal="right"/>
    </xf>
    <xf numFmtId="0" fontId="0" fillId="0" borderId="29" xfId="0" applyFill="1" applyBorder="1"/>
    <xf numFmtId="165" fontId="0" fillId="0" borderId="33" xfId="0" applyNumberFormat="1" applyBorder="1"/>
    <xf numFmtId="2" fontId="0" fillId="0" borderId="33" xfId="0" applyNumberFormat="1" applyBorder="1"/>
    <xf numFmtId="2" fontId="0" fillId="0" borderId="34" xfId="0" applyNumberFormat="1" applyBorder="1"/>
    <xf numFmtId="0" fontId="0" fillId="2" borderId="5" xfId="0" applyFill="1" applyBorder="1"/>
    <xf numFmtId="165" fontId="0" fillId="2" borderId="0" xfId="0" applyNumberFormat="1" applyFill="1" applyBorder="1"/>
    <xf numFmtId="2" fontId="0" fillId="2" borderId="0" xfId="0" applyNumberFormat="1" applyFill="1" applyBorder="1"/>
    <xf numFmtId="2" fontId="0" fillId="2" borderId="6" xfId="0" applyNumberFormat="1" applyFill="1" applyBorder="1"/>
    <xf numFmtId="0" fontId="0" fillId="2" borderId="0" xfId="0" applyFill="1" applyBorder="1"/>
    <xf numFmtId="0" fontId="0" fillId="2" borderId="6" xfId="0" applyFill="1" applyBorder="1"/>
    <xf numFmtId="0" fontId="0" fillId="0" borderId="0" xfId="0" applyBorder="1" applyAlignment="1">
      <alignment horizontal="left" wrapText="1"/>
    </xf>
    <xf numFmtId="0" fontId="0" fillId="0" borderId="5" xfId="0" applyBorder="1" applyAlignment="1">
      <alignment horizontal="left" wrapText="1"/>
    </xf>
    <xf numFmtId="0" fontId="3" fillId="5" borderId="5" xfId="0" applyFont="1" applyFill="1" applyBorder="1" applyAlignment="1">
      <alignment horizontal="right"/>
    </xf>
    <xf numFmtId="2" fontId="0" fillId="5" borderId="6" xfId="0" applyNumberFormat="1" applyFill="1" applyBorder="1" applyAlignment="1">
      <alignment horizontal="center" wrapText="1"/>
    </xf>
    <xf numFmtId="0" fontId="0" fillId="0" borderId="5" xfId="0" applyBorder="1" applyAlignment="1">
      <alignment horizontal="right"/>
    </xf>
    <xf numFmtId="0" fontId="0" fillId="0" borderId="32" xfId="0" applyBorder="1" applyAlignment="1">
      <alignment horizontal="right"/>
    </xf>
    <xf numFmtId="0" fontId="0" fillId="0" borderId="0" xfId="0" applyBorder="1" applyAlignment="1">
      <alignment horizontal="center" wrapText="1"/>
    </xf>
    <xf numFmtId="0" fontId="0" fillId="0" borderId="6" xfId="0" applyBorder="1" applyAlignment="1">
      <alignment horizontal="center" wrapText="1"/>
    </xf>
    <xf numFmtId="0" fontId="0" fillId="7" borderId="0" xfId="0" applyFill="1" applyBorder="1" applyAlignment="1">
      <alignment horizontal="center"/>
    </xf>
    <xf numFmtId="165" fontId="0" fillId="7" borderId="6" xfId="0" applyNumberFormat="1" applyFill="1" applyBorder="1" applyAlignment="1">
      <alignment horizontal="center"/>
    </xf>
    <xf numFmtId="0" fontId="0" fillId="7" borderId="0" xfId="0" applyFill="1"/>
    <xf numFmtId="165" fontId="0" fillId="7" borderId="0" xfId="0" applyNumberFormat="1" applyFill="1"/>
    <xf numFmtId="0" fontId="0" fillId="7" borderId="0" xfId="0" applyFill="1" applyAlignment="1">
      <alignment horizontal="center"/>
    </xf>
    <xf numFmtId="0" fontId="0" fillId="7" borderId="6" xfId="0" applyFill="1" applyBorder="1"/>
    <xf numFmtId="0" fontId="3" fillId="0" borderId="5" xfId="0" applyFont="1" applyBorder="1"/>
    <xf numFmtId="0" fontId="0" fillId="7" borderId="5" xfId="0" applyFill="1" applyBorder="1"/>
    <xf numFmtId="0" fontId="3" fillId="0" borderId="5" xfId="0" applyFont="1" applyBorder="1" applyAlignment="1">
      <alignment horizontal="left"/>
    </xf>
    <xf numFmtId="165" fontId="0" fillId="0" borderId="34" xfId="0" applyNumberFormat="1" applyBorder="1" applyAlignment="1">
      <alignment horizontal="center"/>
    </xf>
    <xf numFmtId="0" fontId="0" fillId="0" borderId="39"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2" fillId="0" borderId="20" xfId="0" applyFont="1" applyBorder="1" applyAlignment="1">
      <alignment horizontal="center"/>
    </xf>
    <xf numFmtId="0" fontId="2" fillId="0" borderId="0" xfId="0" applyFont="1" applyBorder="1" applyAlignment="1">
      <alignment horizontal="center"/>
    </xf>
    <xf numFmtId="0" fontId="0" fillId="0" borderId="9" xfId="0" applyFill="1" applyBorder="1" applyAlignment="1">
      <alignment horizontal="center" wrapText="1"/>
    </xf>
    <xf numFmtId="0" fontId="0" fillId="0" borderId="8" xfId="0" applyFill="1" applyBorder="1" applyAlignment="1">
      <alignment horizontal="center" wrapText="1"/>
    </xf>
    <xf numFmtId="0" fontId="0" fillId="0" borderId="10" xfId="0" applyFill="1" applyBorder="1" applyAlignment="1">
      <alignment horizontal="center" wrapText="1"/>
    </xf>
    <xf numFmtId="0" fontId="0" fillId="0" borderId="9" xfId="0" applyFill="1" applyBorder="1" applyAlignment="1">
      <alignment horizontal="center"/>
    </xf>
    <xf numFmtId="0" fontId="0" fillId="0" borderId="8" xfId="0" applyFill="1" applyBorder="1" applyAlignment="1">
      <alignment horizontal="center"/>
    </xf>
    <xf numFmtId="0" fontId="0" fillId="0" borderId="10" xfId="0" applyFill="1" applyBorder="1" applyAlignment="1">
      <alignment horizontal="center"/>
    </xf>
    <xf numFmtId="0" fontId="0" fillId="0" borderId="0" xfId="0" applyAlignment="1">
      <alignment horizontal="center"/>
    </xf>
    <xf numFmtId="0" fontId="0" fillId="0" borderId="9" xfId="0" applyBorder="1" applyAlignment="1">
      <alignment horizontal="left" wrapText="1"/>
    </xf>
    <xf numFmtId="0" fontId="0" fillId="0" borderId="8" xfId="0" applyBorder="1" applyAlignment="1">
      <alignment horizontal="left" wrapText="1"/>
    </xf>
    <xf numFmtId="0" fontId="0" fillId="0" borderId="10" xfId="0" applyBorder="1" applyAlignment="1">
      <alignment horizontal="left" wrapText="1"/>
    </xf>
    <xf numFmtId="0" fontId="0" fillId="0" borderId="29" xfId="0" applyBorder="1" applyAlignment="1">
      <alignment horizontal="left" wrapText="1"/>
    </xf>
    <xf numFmtId="0" fontId="0" fillId="0" borderId="7" xfId="0" applyBorder="1" applyAlignment="1">
      <alignment horizontal="left" wrapText="1"/>
    </xf>
    <xf numFmtId="0" fontId="0" fillId="0" borderId="28" xfId="0" applyBorder="1" applyAlignment="1">
      <alignment horizontal="left" wrapText="1"/>
    </xf>
    <xf numFmtId="0" fontId="0" fillId="0" borderId="0" xfId="0" applyBorder="1" applyAlignment="1">
      <alignment horizontal="center" wrapText="1"/>
    </xf>
    <xf numFmtId="0" fontId="0" fillId="0" borderId="6" xfId="0" applyBorder="1" applyAlignment="1">
      <alignment horizontal="center"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17" xfId="0" applyBorder="1" applyAlignment="1">
      <alignment horizontal="left" wrapText="1"/>
    </xf>
    <xf numFmtId="0" fontId="0" fillId="0" borderId="17" xfId="0" applyFont="1" applyBorder="1" applyAlignment="1">
      <alignment horizontal="center" wrapText="1"/>
    </xf>
    <xf numFmtId="0" fontId="0" fillId="0" borderId="18" xfId="0" applyFont="1" applyBorder="1" applyAlignment="1">
      <alignment horizontal="center" wrapText="1"/>
    </xf>
    <xf numFmtId="0" fontId="0" fillId="0" borderId="36" xfId="0" applyBorder="1" applyAlignment="1">
      <alignment horizontal="center"/>
    </xf>
    <xf numFmtId="0" fontId="0" fillId="0" borderId="11"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5" xfId="0" applyBorder="1" applyAlignment="1">
      <alignment horizontal="center"/>
    </xf>
    <xf numFmtId="0" fontId="0" fillId="0" borderId="12" xfId="0" applyBorder="1" applyAlignment="1">
      <alignment horizontal="center"/>
    </xf>
    <xf numFmtId="0" fontId="5" fillId="0" borderId="17" xfId="0" applyFont="1" applyBorder="1" applyAlignment="1">
      <alignment vertical="center" wrapText="1"/>
    </xf>
    <xf numFmtId="0" fontId="5" fillId="0" borderId="0" xfId="0" applyFont="1" applyBorder="1" applyAlignment="1">
      <alignment vertical="center" wrapText="1"/>
    </xf>
    <xf numFmtId="0" fontId="0" fillId="6" borderId="35" xfId="0" applyFill="1" applyBorder="1" applyAlignment="1">
      <alignment horizontal="center" wrapText="1"/>
    </xf>
    <xf numFmtId="0" fontId="0" fillId="6" borderId="12" xfId="0" applyFill="1" applyBorder="1" applyAlignment="1">
      <alignment horizontal="center" wrapText="1"/>
    </xf>
    <xf numFmtId="9" fontId="0" fillId="0" borderId="0" xfId="0" applyNumberFormat="1" applyFont="1" applyBorder="1" applyAlignment="1">
      <alignment horizontal="center" wrapText="1"/>
    </xf>
    <xf numFmtId="9" fontId="0" fillId="0" borderId="14" xfId="0" applyNumberFormat="1" applyFont="1" applyBorder="1" applyAlignment="1">
      <alignment horizontal="center" wrapText="1"/>
    </xf>
    <xf numFmtId="0" fontId="6" fillId="0" borderId="0" xfId="0" applyFont="1" applyBorder="1" applyAlignment="1">
      <alignment horizontal="center" wrapText="1"/>
    </xf>
    <xf numFmtId="0" fontId="5" fillId="0" borderId="9" xfId="0" applyFont="1" applyBorder="1" applyAlignment="1">
      <alignment horizontal="left" wrapText="1"/>
    </xf>
    <xf numFmtId="0" fontId="5" fillId="0" borderId="8" xfId="0" applyFont="1" applyBorder="1" applyAlignment="1">
      <alignment horizontal="left" wrapText="1"/>
    </xf>
    <xf numFmtId="0" fontId="5" fillId="0" borderId="10" xfId="0" applyFont="1" applyBorder="1" applyAlignment="1">
      <alignment horizontal="left" wrapText="1"/>
    </xf>
    <xf numFmtId="0" fontId="0" fillId="0" borderId="0" xfId="0" applyAlignment="1">
      <alignment horizontal="center" wrapText="1"/>
    </xf>
    <xf numFmtId="0" fontId="0" fillId="0" borderId="3"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40" xfId="0" applyBorder="1" applyAlignment="1"/>
    <xf numFmtId="0" fontId="2" fillId="0" borderId="41" xfId="0" applyFont="1" applyBorder="1" applyAlignment="1">
      <alignment horizontal="center"/>
    </xf>
    <xf numFmtId="0" fontId="2" fillId="0" borderId="5" xfId="0" applyFont="1" applyBorder="1"/>
    <xf numFmtId="0" fontId="2" fillId="0" borderId="6" xfId="0" applyFont="1" applyBorder="1" applyAlignment="1">
      <alignment wrapText="1"/>
    </xf>
    <xf numFmtId="0" fontId="0" fillId="5" borderId="6" xfId="0" applyFill="1" applyBorder="1"/>
    <xf numFmtId="0" fontId="0" fillId="0" borderId="5" xfId="0" applyFill="1" applyBorder="1" applyAlignment="1">
      <alignment horizontal="right"/>
    </xf>
    <xf numFmtId="2" fontId="0" fillId="5" borderId="6" xfId="0" applyNumberFormat="1" applyFill="1" applyBorder="1"/>
    <xf numFmtId="0" fontId="0" fillId="0" borderId="5" xfId="0" applyBorder="1" applyAlignment="1">
      <alignment horizontal="right" vertical="center" wrapText="1"/>
    </xf>
    <xf numFmtId="0" fontId="0" fillId="0" borderId="6" xfId="0" applyFill="1" applyBorder="1"/>
    <xf numFmtId="0" fontId="0" fillId="0" borderId="32" xfId="0" applyFont="1" applyBorder="1"/>
    <xf numFmtId="0" fontId="2" fillId="0" borderId="33" xfId="0" applyFont="1" applyBorder="1"/>
    <xf numFmtId="0" fontId="0" fillId="0" borderId="33" xfId="0" applyFill="1" applyBorder="1"/>
    <xf numFmtId="0" fontId="0" fillId="0" borderId="34" xfId="0" applyFill="1" applyBorder="1"/>
    <xf numFmtId="0" fontId="0" fillId="0" borderId="0"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1"/>
  <sheetViews>
    <sheetView topLeftCell="A15" workbookViewId="0">
      <selection activeCell="H27" sqref="H27"/>
    </sheetView>
  </sheetViews>
  <sheetFormatPr defaultRowHeight="15" x14ac:dyDescent="0.25"/>
  <cols>
    <col min="1" max="1" width="19.42578125" customWidth="1"/>
    <col min="2" max="2" width="12.7109375" customWidth="1"/>
    <col min="3" max="3" width="10.140625" customWidth="1"/>
    <col min="4" max="4" width="7.28515625" customWidth="1"/>
    <col min="5" max="5" width="6.85546875" customWidth="1"/>
    <col min="6" max="6" width="4.85546875" customWidth="1"/>
    <col min="7" max="7" width="13.28515625" customWidth="1"/>
    <col min="8" max="8" width="11.28515625" customWidth="1"/>
    <col min="9" max="9" width="7" customWidth="1"/>
    <col min="10" max="10" width="6.42578125" customWidth="1"/>
    <col min="11" max="11" width="4.42578125" customWidth="1"/>
    <col min="12" max="12" width="12" customWidth="1"/>
    <col min="13" max="13" width="11.7109375" customWidth="1"/>
    <col min="14" max="14" width="8.140625" customWidth="1"/>
    <col min="15" max="15" width="8.28515625" customWidth="1"/>
    <col min="16" max="16" width="10.5703125" customWidth="1"/>
  </cols>
  <sheetData>
    <row r="1" spans="1:40" ht="37.5" customHeight="1" thickBot="1" x14ac:dyDescent="0.3">
      <c r="A1" s="251" t="s">
        <v>114</v>
      </c>
      <c r="B1" s="252"/>
      <c r="C1" s="252"/>
      <c r="D1" s="252"/>
      <c r="E1" s="252"/>
      <c r="F1" s="252"/>
      <c r="G1" s="252"/>
      <c r="H1" s="252"/>
      <c r="I1" s="252"/>
      <c r="J1" s="252"/>
      <c r="K1" s="252"/>
      <c r="L1" s="252"/>
      <c r="M1" s="252"/>
      <c r="N1" s="252"/>
      <c r="O1" s="253"/>
      <c r="P1" s="120"/>
      <c r="Q1" s="60"/>
    </row>
    <row r="2" spans="1:40" x14ac:dyDescent="0.25">
      <c r="A2" s="254"/>
      <c r="B2" s="211" t="s">
        <v>104</v>
      </c>
      <c r="C2" s="211"/>
      <c r="D2" s="211"/>
      <c r="E2" s="211"/>
      <c r="F2" s="155"/>
      <c r="G2" s="156"/>
      <c r="H2" s="157" t="s">
        <v>105</v>
      </c>
      <c r="I2" s="157"/>
      <c r="J2" s="157"/>
      <c r="K2" s="155"/>
      <c r="L2" s="211" t="s">
        <v>106</v>
      </c>
      <c r="M2" s="211"/>
      <c r="N2" s="211"/>
      <c r="O2" s="255"/>
      <c r="P2" s="60"/>
      <c r="Q2" s="60"/>
    </row>
    <row r="3" spans="1:40" ht="45" x14ac:dyDescent="0.25">
      <c r="A3" s="256"/>
      <c r="B3" s="107" t="s">
        <v>48</v>
      </c>
      <c r="C3" s="108" t="s">
        <v>103</v>
      </c>
      <c r="D3" s="108" t="s">
        <v>89</v>
      </c>
      <c r="E3" s="108" t="s">
        <v>90</v>
      </c>
      <c r="F3" s="108"/>
      <c r="G3" s="107" t="s">
        <v>48</v>
      </c>
      <c r="H3" s="108" t="s">
        <v>103</v>
      </c>
      <c r="I3" s="108" t="s">
        <v>89</v>
      </c>
      <c r="J3" s="108" t="s">
        <v>90</v>
      </c>
      <c r="K3" s="110"/>
      <c r="L3" s="107" t="s">
        <v>48</v>
      </c>
      <c r="M3" s="108" t="s">
        <v>103</v>
      </c>
      <c r="N3" s="108" t="s">
        <v>89</v>
      </c>
      <c r="O3" s="257" t="s">
        <v>90</v>
      </c>
      <c r="P3" s="60"/>
      <c r="Q3" s="60"/>
      <c r="R3" s="154"/>
      <c r="S3" s="154"/>
      <c r="T3" s="154"/>
      <c r="U3" s="20"/>
      <c r="V3" s="20"/>
      <c r="W3" s="20"/>
    </row>
    <row r="4" spans="1:40" x14ac:dyDescent="0.25">
      <c r="A4" s="192" t="s">
        <v>0</v>
      </c>
      <c r="B4" s="140"/>
      <c r="C4" s="142"/>
      <c r="D4" s="140"/>
      <c r="E4" s="140"/>
      <c r="F4" s="140"/>
      <c r="G4" s="140"/>
      <c r="H4" s="140"/>
      <c r="I4" s="140"/>
      <c r="J4" s="140"/>
      <c r="K4" s="140"/>
      <c r="L4" s="140"/>
      <c r="M4" s="140"/>
      <c r="N4" s="140"/>
      <c r="O4" s="258"/>
      <c r="P4" s="60"/>
      <c r="Q4" s="60"/>
      <c r="R4" s="154"/>
      <c r="S4" s="154"/>
      <c r="T4" s="154"/>
      <c r="U4" s="19"/>
      <c r="V4" s="19"/>
      <c r="W4" s="19"/>
      <c r="Y4" s="19"/>
      <c r="Z4" s="19"/>
      <c r="AD4" s="19"/>
    </row>
    <row r="5" spans="1:40" x14ac:dyDescent="0.25">
      <c r="A5" s="194" t="s">
        <v>1</v>
      </c>
      <c r="B5" s="30">
        <v>69</v>
      </c>
      <c r="C5" s="62">
        <v>30.71</v>
      </c>
      <c r="D5" s="63">
        <v>22.23</v>
      </c>
      <c r="E5" s="63">
        <v>40.74</v>
      </c>
      <c r="F5" s="60"/>
      <c r="G5" s="30">
        <v>48</v>
      </c>
      <c r="H5" s="62">
        <v>23.92</v>
      </c>
      <c r="I5" s="63">
        <v>17.03</v>
      </c>
      <c r="J5" s="63">
        <v>32.5</v>
      </c>
      <c r="K5" s="30"/>
      <c r="L5" s="30">
        <v>86</v>
      </c>
      <c r="M5" s="62">
        <v>45.37</v>
      </c>
      <c r="N5" s="63">
        <v>35.21</v>
      </c>
      <c r="O5" s="64">
        <v>55.93</v>
      </c>
      <c r="P5" s="60"/>
      <c r="Q5" s="60"/>
      <c r="R5" s="154"/>
      <c r="S5" s="154"/>
      <c r="T5" s="154"/>
      <c r="U5" s="19"/>
      <c r="V5" s="19"/>
      <c r="W5" s="19"/>
      <c r="AC5" s="13"/>
    </row>
    <row r="6" spans="1:40" x14ac:dyDescent="0.25">
      <c r="A6" s="194" t="s">
        <v>2</v>
      </c>
      <c r="B6" s="60">
        <v>315</v>
      </c>
      <c r="C6" s="62">
        <v>66.37</v>
      </c>
      <c r="D6" s="63">
        <v>56.39</v>
      </c>
      <c r="E6" s="63">
        <v>75.08</v>
      </c>
      <c r="F6" s="60"/>
      <c r="G6" s="60">
        <v>76</v>
      </c>
      <c r="H6" s="62">
        <v>14.29</v>
      </c>
      <c r="I6" s="63">
        <v>8.67</v>
      </c>
      <c r="J6" s="63">
        <v>22.64</v>
      </c>
      <c r="K6" s="30"/>
      <c r="L6" s="60">
        <v>112</v>
      </c>
      <c r="M6" s="62">
        <v>19.34</v>
      </c>
      <c r="N6" s="63">
        <v>13</v>
      </c>
      <c r="O6" s="64">
        <v>27.79</v>
      </c>
      <c r="P6" s="60"/>
      <c r="Q6" s="60"/>
      <c r="R6" s="154"/>
      <c r="S6" s="154"/>
      <c r="T6" s="154"/>
      <c r="U6" s="19"/>
      <c r="V6" s="19"/>
      <c r="W6" s="19"/>
      <c r="AC6" s="13"/>
      <c r="AD6" s="18"/>
      <c r="AE6" s="18"/>
      <c r="AG6" s="18"/>
      <c r="AI6" s="13">
        <v>69</v>
      </c>
      <c r="AJ6" s="18">
        <v>30.71</v>
      </c>
      <c r="AK6" s="18">
        <v>22.23</v>
      </c>
      <c r="AL6">
        <v>40.74</v>
      </c>
    </row>
    <row r="7" spans="1:40" x14ac:dyDescent="0.25">
      <c r="A7" s="194" t="s">
        <v>3</v>
      </c>
      <c r="B7" s="60">
        <v>675</v>
      </c>
      <c r="C7" s="62">
        <v>70.53</v>
      </c>
      <c r="D7" s="63">
        <v>63.5</v>
      </c>
      <c r="E7" s="63">
        <v>76.7</v>
      </c>
      <c r="F7" s="60"/>
      <c r="G7" s="60">
        <v>100</v>
      </c>
      <c r="H7" s="62">
        <v>10.64</v>
      </c>
      <c r="I7" s="63">
        <v>7.69</v>
      </c>
      <c r="J7" s="63">
        <v>14.55</v>
      </c>
      <c r="K7" s="30"/>
      <c r="L7" s="60">
        <v>196</v>
      </c>
      <c r="M7" s="62">
        <v>18.829999999999998</v>
      </c>
      <c r="N7" s="63">
        <v>12.59</v>
      </c>
      <c r="O7" s="64">
        <v>27.21</v>
      </c>
      <c r="P7" s="60"/>
      <c r="Q7" s="60"/>
      <c r="R7" s="154"/>
      <c r="S7" s="154"/>
      <c r="T7" s="154"/>
      <c r="U7" s="19"/>
      <c r="V7" s="19"/>
      <c r="W7" s="19"/>
      <c r="AC7" s="13"/>
      <c r="AD7" s="18"/>
      <c r="AE7" s="18"/>
      <c r="AG7" s="18"/>
      <c r="AI7">
        <v>315</v>
      </c>
      <c r="AJ7">
        <v>66.37</v>
      </c>
      <c r="AK7">
        <v>56.39</v>
      </c>
      <c r="AL7">
        <v>75.08</v>
      </c>
    </row>
    <row r="8" spans="1:40" x14ac:dyDescent="0.25">
      <c r="A8" s="194" t="s">
        <v>4</v>
      </c>
      <c r="B8" s="60">
        <v>1001</v>
      </c>
      <c r="C8" s="62">
        <v>78.680000000000007</v>
      </c>
      <c r="D8" s="63">
        <v>73.31</v>
      </c>
      <c r="E8" s="63">
        <v>83.22</v>
      </c>
      <c r="F8" s="60"/>
      <c r="G8" s="60">
        <v>89</v>
      </c>
      <c r="H8" s="62">
        <v>6.17</v>
      </c>
      <c r="I8" s="63">
        <v>4.84</v>
      </c>
      <c r="J8" s="63">
        <v>7.85</v>
      </c>
      <c r="K8" s="30"/>
      <c r="L8" s="60">
        <v>211</v>
      </c>
      <c r="M8" s="62">
        <v>15.14</v>
      </c>
      <c r="N8" s="63">
        <v>10.61</v>
      </c>
      <c r="O8" s="64">
        <v>21.16</v>
      </c>
      <c r="P8" s="60"/>
      <c r="Q8" s="60"/>
      <c r="R8" s="154"/>
      <c r="S8" s="154"/>
      <c r="T8" s="154"/>
      <c r="U8" s="19"/>
      <c r="V8" s="19"/>
      <c r="W8" s="19"/>
      <c r="AC8" s="13"/>
      <c r="AI8">
        <v>675</v>
      </c>
      <c r="AJ8">
        <v>70.53</v>
      </c>
      <c r="AK8">
        <v>63.5</v>
      </c>
      <c r="AL8">
        <v>76.7</v>
      </c>
    </row>
    <row r="9" spans="1:40" s="13" customFormat="1" x14ac:dyDescent="0.25">
      <c r="A9" s="259" t="s">
        <v>5</v>
      </c>
      <c r="B9" s="60">
        <v>974</v>
      </c>
      <c r="C9" s="62">
        <v>78.89</v>
      </c>
      <c r="D9" s="63">
        <v>74.28</v>
      </c>
      <c r="E9" s="63">
        <v>82.87</v>
      </c>
      <c r="F9" s="30"/>
      <c r="G9" s="60">
        <v>56</v>
      </c>
      <c r="H9" s="62">
        <v>5.8</v>
      </c>
      <c r="I9" s="63">
        <v>3.1</v>
      </c>
      <c r="J9" s="63">
        <v>10.6</v>
      </c>
      <c r="K9" s="30"/>
      <c r="L9" s="60">
        <v>220</v>
      </c>
      <c r="M9" s="62">
        <v>15.31</v>
      </c>
      <c r="N9" s="63">
        <v>11.94</v>
      </c>
      <c r="O9" s="64">
        <v>19.420000000000002</v>
      </c>
      <c r="P9" s="30"/>
      <c r="Q9" s="30"/>
      <c r="R9" s="154"/>
      <c r="S9" s="154"/>
      <c r="T9" s="154"/>
      <c r="U9" s="19"/>
      <c r="V9" s="19"/>
      <c r="W9" s="19"/>
      <c r="AC9" s="19"/>
      <c r="AD9" s="19"/>
      <c r="AE9" s="19"/>
      <c r="AF9"/>
      <c r="AG9" s="19"/>
      <c r="AH9"/>
      <c r="AI9">
        <v>1001</v>
      </c>
      <c r="AJ9">
        <v>78.680000000000007</v>
      </c>
      <c r="AK9">
        <v>73.31</v>
      </c>
      <c r="AL9">
        <v>83.22</v>
      </c>
      <c r="AM9"/>
      <c r="AN9"/>
    </row>
    <row r="10" spans="1:40" x14ac:dyDescent="0.25">
      <c r="A10" s="192" t="s">
        <v>6</v>
      </c>
      <c r="B10" s="142"/>
      <c r="C10" s="142"/>
      <c r="D10" s="143"/>
      <c r="E10" s="143"/>
      <c r="F10" s="140"/>
      <c r="G10" s="140"/>
      <c r="H10" s="142"/>
      <c r="I10" s="143"/>
      <c r="J10" s="143"/>
      <c r="K10" s="140"/>
      <c r="L10" s="140"/>
      <c r="M10" s="140"/>
      <c r="N10" s="140"/>
      <c r="O10" s="258"/>
      <c r="P10" s="60"/>
      <c r="Q10" s="60"/>
      <c r="R10" s="154"/>
      <c r="S10" s="154"/>
      <c r="T10" s="154"/>
      <c r="U10" s="19"/>
      <c r="V10" s="19"/>
      <c r="W10" s="19"/>
      <c r="AI10">
        <v>974</v>
      </c>
      <c r="AJ10">
        <v>78.89</v>
      </c>
      <c r="AK10">
        <v>74.28</v>
      </c>
      <c r="AL10">
        <v>82.87</v>
      </c>
    </row>
    <row r="11" spans="1:40" x14ac:dyDescent="0.25">
      <c r="A11" s="194" t="s">
        <v>9</v>
      </c>
      <c r="B11" s="60">
        <v>752</v>
      </c>
      <c r="C11" s="62">
        <v>60.19</v>
      </c>
      <c r="D11" s="63">
        <v>53.47</v>
      </c>
      <c r="E11" s="95">
        <v>74.33</v>
      </c>
      <c r="F11" s="30"/>
      <c r="G11" s="30">
        <v>202</v>
      </c>
      <c r="H11" s="97">
        <v>15.99</v>
      </c>
      <c r="I11" s="63">
        <v>12.71</v>
      </c>
      <c r="J11" s="63">
        <v>11.4</v>
      </c>
      <c r="K11" s="30"/>
      <c r="L11" s="60">
        <v>291</v>
      </c>
      <c r="M11" s="62">
        <v>23.83</v>
      </c>
      <c r="N11" s="63">
        <v>18</v>
      </c>
      <c r="O11" s="64">
        <v>21.55</v>
      </c>
      <c r="P11" s="60"/>
      <c r="Q11" s="60"/>
      <c r="R11" s="154"/>
      <c r="S11" s="154"/>
      <c r="T11" s="154"/>
      <c r="U11" s="19"/>
      <c r="V11" s="19"/>
      <c r="W11" s="19"/>
    </row>
    <row r="12" spans="1:40" x14ac:dyDescent="0.25">
      <c r="A12" s="194" t="s">
        <v>10</v>
      </c>
      <c r="B12" s="159">
        <v>507</v>
      </c>
      <c r="C12" s="62">
        <v>91.1</v>
      </c>
      <c r="D12" s="63">
        <v>86.21</v>
      </c>
      <c r="E12" s="63">
        <v>66.540000000000006</v>
      </c>
      <c r="F12" s="63"/>
      <c r="G12" s="159">
        <v>21</v>
      </c>
      <c r="H12" s="62">
        <v>5.45</v>
      </c>
      <c r="I12" s="63">
        <v>2.85</v>
      </c>
      <c r="J12" s="63">
        <v>19.920000000000002</v>
      </c>
      <c r="K12" s="30"/>
      <c r="L12" s="159">
        <v>41</v>
      </c>
      <c r="M12" s="62">
        <v>3.45</v>
      </c>
      <c r="N12" s="63">
        <v>2</v>
      </c>
      <c r="O12" s="64">
        <v>30.83</v>
      </c>
      <c r="P12" s="60"/>
      <c r="Q12" s="60"/>
      <c r="R12" s="154"/>
      <c r="S12" s="154"/>
      <c r="T12" s="154"/>
      <c r="U12" s="19"/>
      <c r="V12" s="19"/>
      <c r="W12" s="19"/>
      <c r="AI12" s="13">
        <v>48</v>
      </c>
      <c r="AJ12" s="18">
        <v>23.92</v>
      </c>
      <c r="AK12" s="18">
        <v>17.03</v>
      </c>
      <c r="AL12">
        <v>32.5</v>
      </c>
    </row>
    <row r="13" spans="1:40" x14ac:dyDescent="0.25">
      <c r="A13" s="194" t="s">
        <v>7</v>
      </c>
      <c r="B13" s="159">
        <v>1381</v>
      </c>
      <c r="C13" s="62">
        <v>84.05</v>
      </c>
      <c r="D13" s="63">
        <v>80.7</v>
      </c>
      <c r="E13" s="63">
        <v>94.37</v>
      </c>
      <c r="F13" s="60"/>
      <c r="G13" s="159">
        <v>81</v>
      </c>
      <c r="H13" s="62">
        <v>4.87</v>
      </c>
      <c r="I13" s="63">
        <v>2.96</v>
      </c>
      <c r="J13" s="63">
        <v>10.14</v>
      </c>
      <c r="K13" s="30"/>
      <c r="L13" s="159">
        <v>271</v>
      </c>
      <c r="M13" s="62">
        <v>11.09</v>
      </c>
      <c r="N13" s="63">
        <v>9.17</v>
      </c>
      <c r="O13" s="64">
        <v>5.88</v>
      </c>
      <c r="P13" s="60"/>
      <c r="Q13" s="60"/>
      <c r="R13" s="154"/>
      <c r="S13" s="154"/>
      <c r="T13" s="154"/>
      <c r="U13" s="19"/>
      <c r="V13" s="19"/>
      <c r="W13" s="19"/>
      <c r="AI13">
        <v>76</v>
      </c>
      <c r="AJ13">
        <v>14.29</v>
      </c>
      <c r="AK13">
        <v>8.67</v>
      </c>
      <c r="AL13">
        <v>22.64</v>
      </c>
    </row>
    <row r="14" spans="1:40" x14ac:dyDescent="0.25">
      <c r="A14" s="194" t="s">
        <v>8</v>
      </c>
      <c r="B14" s="159">
        <v>333</v>
      </c>
      <c r="C14" s="62">
        <v>64.66</v>
      </c>
      <c r="D14" s="63">
        <v>56.8</v>
      </c>
      <c r="E14" s="63">
        <v>86.91</v>
      </c>
      <c r="F14" s="60"/>
      <c r="G14" s="159">
        <v>58</v>
      </c>
      <c r="H14" s="62">
        <v>9.56</v>
      </c>
      <c r="I14" s="63">
        <v>6.82</v>
      </c>
      <c r="J14" s="63">
        <v>7.9</v>
      </c>
      <c r="K14" s="30"/>
      <c r="L14" s="159">
        <v>137</v>
      </c>
      <c r="M14" s="62">
        <v>25.77</v>
      </c>
      <c r="N14" s="63">
        <v>18.760000000000002</v>
      </c>
      <c r="O14" s="64">
        <v>13.34</v>
      </c>
      <c r="P14" s="60"/>
      <c r="Q14" s="60"/>
      <c r="R14" s="154"/>
      <c r="S14" s="154"/>
      <c r="T14" s="154"/>
      <c r="U14" s="19"/>
      <c r="V14" s="19"/>
      <c r="W14" s="19"/>
      <c r="AI14">
        <v>100</v>
      </c>
      <c r="AJ14">
        <v>10.64</v>
      </c>
      <c r="AK14">
        <v>7.69</v>
      </c>
      <c r="AL14">
        <v>14.55</v>
      </c>
    </row>
    <row r="15" spans="1:40" x14ac:dyDescent="0.25">
      <c r="A15" s="194" t="s">
        <v>86</v>
      </c>
      <c r="B15" s="60">
        <v>61</v>
      </c>
      <c r="C15" s="62">
        <v>38.1</v>
      </c>
      <c r="D15" s="63">
        <v>25.49</v>
      </c>
      <c r="E15" s="63">
        <v>71.81</v>
      </c>
      <c r="F15" s="60"/>
      <c r="G15" s="60">
        <v>7</v>
      </c>
      <c r="H15" s="62">
        <v>4.37</v>
      </c>
      <c r="I15" s="63">
        <v>2.02</v>
      </c>
      <c r="J15" s="63">
        <v>13.26</v>
      </c>
      <c r="K15" s="101"/>
      <c r="L15" s="60">
        <v>85</v>
      </c>
      <c r="M15" s="62">
        <v>57.53</v>
      </c>
      <c r="N15" s="63">
        <v>43.18</v>
      </c>
      <c r="O15" s="64">
        <v>34.299999999999997</v>
      </c>
      <c r="P15" s="60"/>
      <c r="Q15" s="60"/>
      <c r="R15" s="154"/>
      <c r="S15" s="154"/>
      <c r="T15" s="154"/>
      <c r="U15" s="19"/>
      <c r="V15" s="19"/>
      <c r="W15" s="19"/>
      <c r="AI15">
        <v>89</v>
      </c>
      <c r="AJ15">
        <v>6.17</v>
      </c>
      <c r="AK15">
        <v>4.84</v>
      </c>
      <c r="AL15">
        <v>7.85</v>
      </c>
    </row>
    <row r="16" spans="1:40" x14ac:dyDescent="0.25">
      <c r="A16" s="192" t="s">
        <v>22</v>
      </c>
      <c r="B16" s="142"/>
      <c r="C16" s="142"/>
      <c r="D16" s="143"/>
      <c r="E16" s="143"/>
      <c r="F16" s="140"/>
      <c r="G16" s="140"/>
      <c r="H16" s="142"/>
      <c r="I16" s="143"/>
      <c r="J16" s="143"/>
      <c r="K16" s="140"/>
      <c r="L16" s="140"/>
      <c r="M16" s="142"/>
      <c r="N16" s="143"/>
      <c r="O16" s="260"/>
      <c r="P16" s="60"/>
      <c r="Q16" s="60"/>
      <c r="R16" s="154"/>
      <c r="S16" s="154"/>
      <c r="T16" s="154"/>
      <c r="U16" s="19"/>
      <c r="V16" s="19"/>
      <c r="W16" s="19"/>
      <c r="X16" s="19"/>
      <c r="AI16">
        <v>56</v>
      </c>
      <c r="AJ16">
        <v>5.8</v>
      </c>
      <c r="AK16">
        <v>3.1</v>
      </c>
      <c r="AL16">
        <v>10.6</v>
      </c>
    </row>
    <row r="17" spans="1:38" ht="37.5" customHeight="1" x14ac:dyDescent="0.25">
      <c r="A17" s="261" t="s">
        <v>91</v>
      </c>
      <c r="B17" s="159">
        <v>456</v>
      </c>
      <c r="C17" s="62">
        <v>57.17</v>
      </c>
      <c r="D17" s="63">
        <v>48.13</v>
      </c>
      <c r="E17" s="63">
        <v>65.760000000000005</v>
      </c>
      <c r="F17" s="60"/>
      <c r="G17" s="159">
        <v>153</v>
      </c>
      <c r="H17" s="62">
        <v>17.18</v>
      </c>
      <c r="I17" s="63">
        <v>13.57</v>
      </c>
      <c r="J17" s="63">
        <v>21.5</v>
      </c>
      <c r="K17" s="30"/>
      <c r="L17" s="159">
        <v>174</v>
      </c>
      <c r="M17" s="62">
        <v>25.65</v>
      </c>
      <c r="N17" s="63">
        <v>17.45</v>
      </c>
      <c r="O17" s="64">
        <v>36.020000000000003</v>
      </c>
      <c r="P17" s="60"/>
      <c r="Q17" s="60"/>
      <c r="R17" s="154"/>
      <c r="S17" s="154"/>
      <c r="T17" s="154"/>
      <c r="U17" s="19"/>
      <c r="V17" s="19"/>
      <c r="W17" s="19"/>
    </row>
    <row r="18" spans="1:38" ht="30" x14ac:dyDescent="0.25">
      <c r="A18" s="261" t="s">
        <v>88</v>
      </c>
      <c r="B18" s="159">
        <v>558</v>
      </c>
      <c r="C18" s="62">
        <v>63.13</v>
      </c>
      <c r="D18" s="63">
        <v>56.55</v>
      </c>
      <c r="E18" s="63">
        <v>69.27</v>
      </c>
      <c r="F18" s="60"/>
      <c r="G18" s="159">
        <v>93</v>
      </c>
      <c r="H18" s="62">
        <v>10.34</v>
      </c>
      <c r="I18" s="63">
        <v>6.75</v>
      </c>
      <c r="J18" s="63">
        <v>15.51</v>
      </c>
      <c r="K18" s="30"/>
      <c r="L18" s="159">
        <v>231</v>
      </c>
      <c r="M18" s="62">
        <v>26.53</v>
      </c>
      <c r="N18" s="63">
        <v>21.54</v>
      </c>
      <c r="O18" s="64">
        <v>32.200000000000003</v>
      </c>
      <c r="P18" s="60"/>
      <c r="Q18" s="60"/>
      <c r="R18" s="154"/>
      <c r="S18" s="154"/>
      <c r="T18" s="154"/>
      <c r="U18" s="19"/>
      <c r="V18" s="19"/>
      <c r="W18" s="19"/>
      <c r="AA18" s="35"/>
      <c r="AI18" s="13">
        <v>86</v>
      </c>
      <c r="AJ18">
        <v>45.37</v>
      </c>
      <c r="AK18">
        <v>35.21</v>
      </c>
      <c r="AL18">
        <v>55.93</v>
      </c>
    </row>
    <row r="19" spans="1:38" ht="27" customHeight="1" x14ac:dyDescent="0.25">
      <c r="A19" s="261" t="s">
        <v>23</v>
      </c>
      <c r="B19" s="159">
        <v>613</v>
      </c>
      <c r="C19" s="62">
        <v>68.53</v>
      </c>
      <c r="D19" s="63">
        <v>62.4</v>
      </c>
      <c r="E19" s="63">
        <v>74.08</v>
      </c>
      <c r="F19" s="60"/>
      <c r="G19" s="159">
        <v>81</v>
      </c>
      <c r="H19" s="62">
        <v>10.52</v>
      </c>
      <c r="I19" s="63">
        <v>6.83</v>
      </c>
      <c r="J19" s="63">
        <v>15.88</v>
      </c>
      <c r="K19" s="60"/>
      <c r="L19" s="159">
        <v>247</v>
      </c>
      <c r="M19" s="62">
        <v>20.94</v>
      </c>
      <c r="N19" s="63">
        <v>16.399999999999999</v>
      </c>
      <c r="O19" s="64">
        <v>26.35</v>
      </c>
      <c r="P19" s="60"/>
      <c r="Q19" s="60"/>
      <c r="R19" s="154"/>
      <c r="S19" s="154"/>
      <c r="T19" s="154"/>
      <c r="U19" s="19"/>
      <c r="V19" s="19"/>
      <c r="W19" s="19"/>
      <c r="AI19">
        <v>112</v>
      </c>
      <c r="AJ19">
        <v>19.34</v>
      </c>
      <c r="AK19">
        <v>13</v>
      </c>
      <c r="AL19">
        <v>27.79</v>
      </c>
    </row>
    <row r="20" spans="1:38" x14ac:dyDescent="0.25">
      <c r="A20" s="261" t="s">
        <v>24</v>
      </c>
      <c r="B20" s="159">
        <v>838</v>
      </c>
      <c r="C20" s="62">
        <v>89.25</v>
      </c>
      <c r="D20" s="63">
        <v>86.26</v>
      </c>
      <c r="E20" s="63">
        <v>91.66</v>
      </c>
      <c r="F20" s="60"/>
      <c r="G20" s="159">
        <v>28</v>
      </c>
      <c r="H20" s="62">
        <v>2.64</v>
      </c>
      <c r="I20" s="63">
        <v>1.61</v>
      </c>
      <c r="J20" s="63">
        <v>4.29</v>
      </c>
      <c r="K20" s="60"/>
      <c r="L20" s="159">
        <v>124</v>
      </c>
      <c r="M20" s="62">
        <v>8.11</v>
      </c>
      <c r="N20" s="63">
        <v>6.03</v>
      </c>
      <c r="O20" s="64">
        <v>10.82</v>
      </c>
      <c r="P20" s="60"/>
      <c r="Q20" s="60"/>
      <c r="R20" s="154"/>
      <c r="S20" s="154"/>
      <c r="T20" s="154"/>
      <c r="U20" s="19"/>
      <c r="V20" s="19"/>
      <c r="W20" s="19"/>
      <c r="AI20">
        <v>196</v>
      </c>
      <c r="AJ20">
        <v>18.829999999999998</v>
      </c>
      <c r="AK20">
        <v>12.59</v>
      </c>
      <c r="AL20">
        <v>27.21</v>
      </c>
    </row>
    <row r="21" spans="1:38" ht="28.5" customHeight="1" x14ac:dyDescent="0.25">
      <c r="A21" s="261" t="s">
        <v>46</v>
      </c>
      <c r="B21" s="159">
        <v>569</v>
      </c>
      <c r="C21" s="62">
        <v>91.66</v>
      </c>
      <c r="D21" s="63">
        <v>87.82</v>
      </c>
      <c r="E21" s="63">
        <v>94.36</v>
      </c>
      <c r="F21" s="60"/>
      <c r="G21" s="159">
        <v>14</v>
      </c>
      <c r="H21" s="62">
        <v>3.23</v>
      </c>
      <c r="I21" s="63">
        <v>1.71</v>
      </c>
      <c r="J21" s="63">
        <v>6.01</v>
      </c>
      <c r="K21" s="30"/>
      <c r="L21" s="159">
        <v>49</v>
      </c>
      <c r="M21" s="62">
        <v>5.12</v>
      </c>
      <c r="N21" s="63">
        <v>3.05</v>
      </c>
      <c r="O21" s="64">
        <v>8.4600000000000009</v>
      </c>
      <c r="P21" s="60"/>
      <c r="Q21" s="60"/>
      <c r="R21" s="154"/>
      <c r="S21" s="154"/>
      <c r="T21" s="154"/>
      <c r="U21" s="19"/>
      <c r="V21" s="19"/>
      <c r="W21" s="19"/>
      <c r="AI21">
        <v>211</v>
      </c>
      <c r="AJ21">
        <v>15.14</v>
      </c>
      <c r="AK21">
        <v>10.61</v>
      </c>
      <c r="AL21">
        <v>21.16</v>
      </c>
    </row>
    <row r="22" spans="1:38" x14ac:dyDescent="0.25">
      <c r="A22" s="59"/>
      <c r="B22" s="60"/>
      <c r="C22" s="60"/>
      <c r="D22" s="60"/>
      <c r="E22" s="60"/>
      <c r="F22" s="60"/>
      <c r="G22" s="60"/>
      <c r="H22" s="30"/>
      <c r="I22" s="30"/>
      <c r="J22" s="30"/>
      <c r="K22" s="30"/>
      <c r="L22" s="30"/>
      <c r="M22" s="97"/>
      <c r="N22" s="30"/>
      <c r="O22" s="262"/>
      <c r="P22" s="30"/>
      <c r="Q22" s="60"/>
      <c r="R22" s="154"/>
      <c r="S22" s="154"/>
      <c r="T22" s="154"/>
      <c r="U22" s="19"/>
      <c r="V22" s="19"/>
      <c r="W22" s="19"/>
    </row>
    <row r="23" spans="1:38" x14ac:dyDescent="0.25">
      <c r="A23" s="263" t="s">
        <v>87</v>
      </c>
      <c r="B23" s="112"/>
      <c r="C23" s="264"/>
      <c r="D23" s="264"/>
      <c r="E23" s="112"/>
      <c r="F23" s="112"/>
      <c r="G23" s="112"/>
      <c r="H23" s="265"/>
      <c r="I23" s="265"/>
      <c r="J23" s="265"/>
      <c r="K23" s="265"/>
      <c r="L23" s="265"/>
      <c r="M23" s="265"/>
      <c r="N23" s="265"/>
      <c r="O23" s="266"/>
      <c r="P23" s="30"/>
      <c r="Q23" s="60"/>
      <c r="R23" s="154"/>
      <c r="S23" s="154"/>
      <c r="T23" s="154"/>
      <c r="U23" s="19"/>
      <c r="V23" s="19"/>
      <c r="W23" s="19"/>
    </row>
    <row r="24" spans="1:38" x14ac:dyDescent="0.25">
      <c r="A24" s="4"/>
      <c r="C24" s="20"/>
      <c r="D24" s="19"/>
      <c r="E24" s="19"/>
      <c r="H24" s="13"/>
      <c r="I24" s="13"/>
      <c r="J24" s="22"/>
      <c r="K24" s="13"/>
      <c r="L24" s="13"/>
      <c r="M24" s="13"/>
      <c r="N24" s="13"/>
      <c r="O24" s="22"/>
      <c r="P24" s="30"/>
      <c r="Q24" s="60"/>
      <c r="R24" s="154"/>
      <c r="S24" s="154"/>
      <c r="T24" s="154"/>
      <c r="U24" s="19"/>
      <c r="V24" s="19"/>
      <c r="W24" s="19"/>
    </row>
    <row r="25" spans="1:38" x14ac:dyDescent="0.25">
      <c r="A25" s="4"/>
      <c r="I25" s="13"/>
      <c r="J25" s="22"/>
      <c r="K25" s="22"/>
      <c r="M25" s="13"/>
      <c r="N25" s="13"/>
      <c r="O25" s="13"/>
      <c r="P25" s="13"/>
      <c r="R25" s="154"/>
      <c r="S25" s="154"/>
      <c r="T25" s="154"/>
      <c r="U25" s="19"/>
      <c r="V25" s="19"/>
      <c r="W25" s="19"/>
    </row>
    <row r="26" spans="1:38" x14ac:dyDescent="0.25">
      <c r="U26" s="19"/>
      <c r="V26" s="19"/>
      <c r="W26" s="19"/>
    </row>
    <row r="40" spans="18:18" x14ac:dyDescent="0.25">
      <c r="R40" t="s">
        <v>85</v>
      </c>
    </row>
    <row r="41" spans="18:18" x14ac:dyDescent="0.25">
      <c r="R41" t="s">
        <v>107</v>
      </c>
    </row>
  </sheetData>
  <mergeCells count="3">
    <mergeCell ref="A1:O1"/>
    <mergeCell ref="B2:E2"/>
    <mergeCell ref="L2:O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2"/>
  <sheetViews>
    <sheetView workbookViewId="0">
      <selection activeCell="M18" sqref="M18"/>
    </sheetView>
  </sheetViews>
  <sheetFormatPr defaultRowHeight="15" x14ac:dyDescent="0.25"/>
  <cols>
    <col min="2" max="2" width="11.85546875" customWidth="1"/>
    <col min="4" max="4" width="7.42578125" customWidth="1"/>
    <col min="9" max="9" width="11.28515625" customWidth="1"/>
    <col min="10" max="10" width="10.85546875" customWidth="1"/>
    <col min="11" max="11" width="8.85546875" customWidth="1"/>
    <col min="12" max="12" width="11.140625" customWidth="1"/>
    <col min="13" max="13" width="10.5703125" customWidth="1"/>
  </cols>
  <sheetData>
    <row r="1" spans="1:56" x14ac:dyDescent="0.25">
      <c r="A1" t="s">
        <v>95</v>
      </c>
      <c r="B1" t="s">
        <v>72</v>
      </c>
    </row>
    <row r="2" spans="1:56" ht="75" x14ac:dyDescent="0.25">
      <c r="B2" s="9"/>
      <c r="C2" s="11" t="s">
        <v>25</v>
      </c>
      <c r="D2" s="12" t="s">
        <v>26</v>
      </c>
      <c r="E2" s="12" t="s">
        <v>31</v>
      </c>
      <c r="F2" s="12" t="s">
        <v>32</v>
      </c>
      <c r="G2" s="8" t="s">
        <v>20</v>
      </c>
      <c r="H2" s="30"/>
      <c r="I2" s="30"/>
      <c r="J2" s="31"/>
      <c r="K2" s="43"/>
      <c r="L2" s="45"/>
      <c r="M2" s="45"/>
      <c r="N2" s="45"/>
      <c r="O2" s="45"/>
      <c r="P2" s="45"/>
      <c r="Q2" s="31"/>
      <c r="BD2" t="s">
        <v>62</v>
      </c>
    </row>
    <row r="3" spans="1:56" x14ac:dyDescent="0.25">
      <c r="B3" s="10" t="s">
        <v>15</v>
      </c>
      <c r="C3" s="11">
        <v>725</v>
      </c>
      <c r="D3" s="11">
        <v>56</v>
      </c>
      <c r="E3" s="11">
        <v>67</v>
      </c>
      <c r="F3" s="11">
        <v>43</v>
      </c>
      <c r="G3" s="7">
        <v>891</v>
      </c>
      <c r="H3" s="30"/>
      <c r="I3" s="32"/>
      <c r="J3" s="45"/>
      <c r="K3" s="44"/>
      <c r="L3" s="30"/>
      <c r="M3" s="30"/>
      <c r="N3" s="30"/>
      <c r="O3" s="30"/>
      <c r="P3" s="30"/>
      <c r="Q3" s="30"/>
      <c r="BD3" t="s">
        <v>63</v>
      </c>
    </row>
    <row r="4" spans="1:56" x14ac:dyDescent="0.25">
      <c r="B4" s="10" t="s">
        <v>16</v>
      </c>
      <c r="C4" s="11">
        <v>984</v>
      </c>
      <c r="D4" s="11">
        <v>66</v>
      </c>
      <c r="E4" s="11">
        <v>127</v>
      </c>
      <c r="F4" s="11">
        <v>73</v>
      </c>
      <c r="G4" s="7">
        <v>1250</v>
      </c>
      <c r="H4" s="30"/>
      <c r="I4" s="32"/>
      <c r="J4" s="45"/>
      <c r="BD4" t="s">
        <v>64</v>
      </c>
    </row>
    <row r="5" spans="1:56" x14ac:dyDescent="0.25">
      <c r="B5" s="10" t="s">
        <v>17</v>
      </c>
      <c r="C5" s="11">
        <v>944</v>
      </c>
      <c r="D5" s="11">
        <v>150</v>
      </c>
      <c r="E5" s="11">
        <v>175</v>
      </c>
      <c r="F5" s="11">
        <v>123</v>
      </c>
      <c r="G5" s="7">
        <v>1392</v>
      </c>
      <c r="H5" s="30"/>
      <c r="I5" s="32"/>
      <c r="J5" s="45"/>
      <c r="K5" s="45"/>
      <c r="L5" s="45"/>
      <c r="M5" s="45"/>
      <c r="N5" s="30"/>
    </row>
    <row r="6" spans="1:56" x14ac:dyDescent="0.25">
      <c r="B6" s="10" t="s">
        <v>18</v>
      </c>
      <c r="C6" s="11">
        <v>345</v>
      </c>
      <c r="D6" s="11">
        <v>89</v>
      </c>
      <c r="E6" s="11">
        <v>99</v>
      </c>
      <c r="F6" s="11">
        <v>92</v>
      </c>
      <c r="G6" s="7">
        <v>625</v>
      </c>
      <c r="H6" s="30"/>
      <c r="I6" s="32"/>
      <c r="J6" s="45"/>
      <c r="K6" s="45"/>
      <c r="L6" s="45"/>
      <c r="M6" s="45"/>
      <c r="N6" s="30"/>
    </row>
    <row r="7" spans="1:56" x14ac:dyDescent="0.25">
      <c r="B7" s="10" t="s">
        <v>19</v>
      </c>
      <c r="C7" s="11">
        <v>36</v>
      </c>
      <c r="D7" s="11">
        <v>8</v>
      </c>
      <c r="E7" s="11">
        <v>15</v>
      </c>
      <c r="F7" s="11">
        <v>11</v>
      </c>
      <c r="G7" s="7">
        <v>70</v>
      </c>
      <c r="H7" s="30"/>
      <c r="I7" s="32"/>
      <c r="J7" s="45"/>
      <c r="K7" s="45"/>
      <c r="L7" s="45"/>
      <c r="M7" s="45"/>
      <c r="N7" s="30"/>
    </row>
    <row r="8" spans="1:56" x14ac:dyDescent="0.25">
      <c r="B8" s="6" t="s">
        <v>20</v>
      </c>
      <c r="C8" s="7">
        <v>3034</v>
      </c>
      <c r="D8" s="7">
        <v>369</v>
      </c>
      <c r="E8" s="7">
        <v>483</v>
      </c>
      <c r="F8" s="7">
        <v>342</v>
      </c>
      <c r="G8" s="7">
        <v>4228</v>
      </c>
      <c r="H8" s="30"/>
      <c r="I8" s="46"/>
      <c r="J8" s="31"/>
      <c r="K8" s="31"/>
      <c r="L8" s="31"/>
      <c r="M8" s="31"/>
      <c r="N8" s="30"/>
    </row>
    <row r="10" spans="1:56" x14ac:dyDescent="0.25">
      <c r="B10" t="s">
        <v>53</v>
      </c>
    </row>
    <row r="11" spans="1:56" ht="75" x14ac:dyDescent="0.25">
      <c r="B11" s="9"/>
      <c r="C11" s="11" t="s">
        <v>25</v>
      </c>
      <c r="D11" s="12" t="s">
        <v>26</v>
      </c>
      <c r="E11" s="12" t="s">
        <v>31</v>
      </c>
      <c r="F11" s="12" t="s">
        <v>32</v>
      </c>
      <c r="G11" s="8" t="s">
        <v>20</v>
      </c>
    </row>
    <row r="12" spans="1:56" x14ac:dyDescent="0.25">
      <c r="B12" s="10" t="s">
        <v>15</v>
      </c>
      <c r="C12" s="11">
        <v>489</v>
      </c>
      <c r="D12" s="11">
        <v>33</v>
      </c>
      <c r="E12" s="11">
        <v>44</v>
      </c>
      <c r="F12" s="11">
        <v>32</v>
      </c>
      <c r="G12" s="7">
        <v>598</v>
      </c>
    </row>
    <row r="13" spans="1:56" x14ac:dyDescent="0.25">
      <c r="B13" s="10" t="s">
        <v>16</v>
      </c>
      <c r="C13" s="11">
        <v>663</v>
      </c>
      <c r="D13" s="11">
        <v>42</v>
      </c>
      <c r="E13" s="11">
        <v>97</v>
      </c>
      <c r="F13" s="11">
        <v>60</v>
      </c>
      <c r="G13" s="7">
        <v>862</v>
      </c>
    </row>
    <row r="14" spans="1:56" x14ac:dyDescent="0.25">
      <c r="B14" s="10" t="s">
        <v>17</v>
      </c>
      <c r="C14" s="11">
        <v>385</v>
      </c>
      <c r="D14" s="11">
        <v>51</v>
      </c>
      <c r="E14" s="11">
        <v>91</v>
      </c>
      <c r="F14" s="11">
        <v>80</v>
      </c>
      <c r="G14" s="7">
        <v>607</v>
      </c>
    </row>
    <row r="15" spans="1:56" x14ac:dyDescent="0.25">
      <c r="A15" s="34"/>
      <c r="B15" s="10" t="s">
        <v>18</v>
      </c>
      <c r="C15" s="11">
        <v>85</v>
      </c>
      <c r="D15" s="11">
        <v>17</v>
      </c>
      <c r="E15" s="11">
        <v>38</v>
      </c>
      <c r="F15" s="11">
        <v>49</v>
      </c>
      <c r="G15" s="7">
        <v>189</v>
      </c>
    </row>
    <row r="16" spans="1:56" x14ac:dyDescent="0.25">
      <c r="B16" s="10" t="s">
        <v>19</v>
      </c>
      <c r="C16" s="11">
        <v>15</v>
      </c>
      <c r="D16" s="11">
        <v>4</v>
      </c>
      <c r="E16" s="11">
        <v>7</v>
      </c>
      <c r="F16" s="11">
        <v>8</v>
      </c>
      <c r="G16" s="7">
        <v>37</v>
      </c>
    </row>
    <row r="17" spans="1:7" x14ac:dyDescent="0.25">
      <c r="B17" s="6" t="s">
        <v>20</v>
      </c>
      <c r="C17" s="16">
        <v>1640</v>
      </c>
      <c r="D17" s="16">
        <v>147</v>
      </c>
      <c r="E17" s="16">
        <v>277</v>
      </c>
      <c r="F17" s="16">
        <v>229</v>
      </c>
      <c r="G17" s="7"/>
    </row>
    <row r="19" spans="1:7" x14ac:dyDescent="0.25">
      <c r="B19" t="s">
        <v>54</v>
      </c>
    </row>
    <row r="20" spans="1:7" ht="75" x14ac:dyDescent="0.25">
      <c r="B20" s="9"/>
      <c r="C20" s="11" t="s">
        <v>25</v>
      </c>
      <c r="D20" s="12" t="s">
        <v>26</v>
      </c>
      <c r="E20" s="12" t="s">
        <v>31</v>
      </c>
      <c r="F20" s="12" t="s">
        <v>32</v>
      </c>
      <c r="G20" s="33" t="s">
        <v>20</v>
      </c>
    </row>
    <row r="21" spans="1:7" x14ac:dyDescent="0.25">
      <c r="A21" s="34"/>
      <c r="B21" s="10" t="s">
        <v>15</v>
      </c>
      <c r="C21" s="11">
        <v>236</v>
      </c>
      <c r="D21" s="11">
        <v>23</v>
      </c>
      <c r="E21" s="11">
        <v>23</v>
      </c>
      <c r="F21" s="11">
        <v>11</v>
      </c>
      <c r="G21">
        <v>293</v>
      </c>
    </row>
    <row r="22" spans="1:7" x14ac:dyDescent="0.25">
      <c r="B22" s="10" t="s">
        <v>16</v>
      </c>
      <c r="C22" s="11">
        <v>321</v>
      </c>
      <c r="D22" s="11">
        <v>23</v>
      </c>
      <c r="E22" s="11">
        <v>30</v>
      </c>
      <c r="F22" s="11">
        <v>13</v>
      </c>
      <c r="G22">
        <v>388</v>
      </c>
    </row>
    <row r="23" spans="1:7" x14ac:dyDescent="0.25">
      <c r="B23" s="10" t="s">
        <v>17</v>
      </c>
      <c r="C23" s="11">
        <v>559</v>
      </c>
      <c r="D23" s="11">
        <v>99</v>
      </c>
      <c r="E23" s="11">
        <v>84</v>
      </c>
      <c r="F23" s="11">
        <v>43</v>
      </c>
      <c r="G23">
        <v>785</v>
      </c>
    </row>
    <row r="24" spans="1:7" x14ac:dyDescent="0.25">
      <c r="B24" s="10" t="s">
        <v>18</v>
      </c>
      <c r="C24" s="11">
        <v>260</v>
      </c>
      <c r="D24" s="11">
        <v>72</v>
      </c>
      <c r="E24" s="11">
        <v>61</v>
      </c>
      <c r="F24" s="11">
        <v>43</v>
      </c>
      <c r="G24">
        <v>436</v>
      </c>
    </row>
    <row r="25" spans="1:7" x14ac:dyDescent="0.25">
      <c r="B25" s="10" t="s">
        <v>19</v>
      </c>
      <c r="C25" s="11">
        <v>18</v>
      </c>
      <c r="D25" s="11">
        <v>4</v>
      </c>
      <c r="E25" s="11">
        <v>8</v>
      </c>
      <c r="F25" s="11">
        <v>3</v>
      </c>
      <c r="G25">
        <v>33</v>
      </c>
    </row>
    <row r="26" spans="1:7" x14ac:dyDescent="0.25">
      <c r="B26" s="6" t="s">
        <v>20</v>
      </c>
      <c r="C26" s="49">
        <v>1394</v>
      </c>
      <c r="D26" s="49">
        <v>222</v>
      </c>
      <c r="E26" s="49">
        <v>206</v>
      </c>
      <c r="F26" s="49">
        <v>113</v>
      </c>
      <c r="G26" s="30"/>
    </row>
    <row r="28" spans="1:7" x14ac:dyDescent="0.25">
      <c r="A28" s="34"/>
    </row>
    <row r="35" spans="1:1" x14ac:dyDescent="0.25">
      <c r="A35" s="34"/>
    </row>
    <row r="42" spans="1:1" x14ac:dyDescent="0.25">
      <c r="A42" s="3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workbookViewId="0">
      <selection activeCell="D25" sqref="D25"/>
    </sheetView>
  </sheetViews>
  <sheetFormatPr defaultRowHeight="15" x14ac:dyDescent="0.25"/>
  <cols>
    <col min="1" max="1" width="20.42578125" customWidth="1"/>
    <col min="5" max="5" width="9.140625" style="15"/>
  </cols>
  <sheetData>
    <row r="1" spans="1:8" x14ac:dyDescent="0.25">
      <c r="A1" t="s">
        <v>97</v>
      </c>
    </row>
    <row r="2" spans="1:8" x14ac:dyDescent="0.25">
      <c r="B2" s="219" t="s">
        <v>33</v>
      </c>
      <c r="C2" s="219"/>
      <c r="D2" s="219"/>
      <c r="F2" s="219" t="s">
        <v>34</v>
      </c>
      <c r="G2" s="219"/>
      <c r="H2" s="219"/>
    </row>
    <row r="3" spans="1:8" x14ac:dyDescent="0.25">
      <c r="A3" s="14" t="s">
        <v>14</v>
      </c>
      <c r="C3" s="35" t="s">
        <v>50</v>
      </c>
      <c r="D3" t="s">
        <v>51</v>
      </c>
      <c r="G3" s="35" t="s">
        <v>50</v>
      </c>
      <c r="H3" t="s">
        <v>51</v>
      </c>
    </row>
    <row r="4" spans="1:8" x14ac:dyDescent="0.25">
      <c r="A4" s="2" t="s">
        <v>25</v>
      </c>
      <c r="B4" s="37" t="s">
        <v>45</v>
      </c>
      <c r="C4" s="37" t="s">
        <v>45</v>
      </c>
      <c r="D4" s="37" t="s">
        <v>45</v>
      </c>
      <c r="F4" s="37" t="s">
        <v>45</v>
      </c>
      <c r="G4" s="37" t="s">
        <v>45</v>
      </c>
      <c r="H4" s="37" t="s">
        <v>45</v>
      </c>
    </row>
    <row r="5" spans="1:8" x14ac:dyDescent="0.25">
      <c r="A5" s="2" t="s">
        <v>26</v>
      </c>
      <c r="B5" s="37">
        <v>1.37</v>
      </c>
      <c r="C5" s="37">
        <v>0.65</v>
      </c>
      <c r="D5" s="37">
        <v>2.88</v>
      </c>
      <c r="F5" s="37">
        <v>2.46</v>
      </c>
      <c r="G5" s="37">
        <v>1.37</v>
      </c>
      <c r="H5" s="37">
        <v>4.4000000000000004</v>
      </c>
    </row>
    <row r="6" spans="1:8" ht="30" x14ac:dyDescent="0.25">
      <c r="A6" s="17" t="s">
        <v>27</v>
      </c>
      <c r="B6" s="37">
        <v>2.95</v>
      </c>
      <c r="C6" s="29">
        <v>0.99</v>
      </c>
      <c r="D6" s="37">
        <v>8.7799999999999994</v>
      </c>
      <c r="F6" s="37">
        <v>3.89</v>
      </c>
      <c r="G6" s="37">
        <v>1.37</v>
      </c>
      <c r="H6" s="37">
        <v>11.05</v>
      </c>
    </row>
    <row r="7" spans="1:8" x14ac:dyDescent="0.25">
      <c r="A7" s="2" t="s">
        <v>28</v>
      </c>
      <c r="B7" s="37">
        <v>5.31</v>
      </c>
      <c r="C7" s="29">
        <v>3</v>
      </c>
      <c r="D7" s="29">
        <v>9.4</v>
      </c>
      <c r="F7" s="37">
        <v>1.67</v>
      </c>
      <c r="G7" s="37">
        <v>0.64</v>
      </c>
      <c r="H7" s="37">
        <v>4.3499999999999996</v>
      </c>
    </row>
    <row r="8" spans="1:8" x14ac:dyDescent="0.25">
      <c r="A8" s="2"/>
    </row>
    <row r="9" spans="1:8" x14ac:dyDescent="0.25">
      <c r="A9" s="3" t="s">
        <v>55</v>
      </c>
    </row>
    <row r="10" spans="1:8" x14ac:dyDescent="0.25">
      <c r="A10" s="28" t="s">
        <v>59</v>
      </c>
    </row>
    <row r="11" spans="1:8" x14ac:dyDescent="0.25">
      <c r="A11" s="2"/>
      <c r="B11" s="37"/>
      <c r="C11" s="37"/>
      <c r="D11" s="29"/>
      <c r="F11" s="37"/>
      <c r="G11" s="37"/>
      <c r="H11" s="37"/>
    </row>
    <row r="12" spans="1:8" x14ac:dyDescent="0.25">
      <c r="A12" s="2"/>
      <c r="B12" s="37"/>
      <c r="C12" s="37"/>
      <c r="D12" s="37"/>
      <c r="F12" s="37"/>
      <c r="G12" s="37"/>
      <c r="H12" s="37"/>
    </row>
    <row r="13" spans="1:8" x14ac:dyDescent="0.25">
      <c r="A13" s="2"/>
      <c r="B13" s="37"/>
      <c r="C13" s="37"/>
      <c r="D13" s="37"/>
      <c r="F13" s="37"/>
      <c r="G13" s="37"/>
      <c r="H13" s="37"/>
    </row>
    <row r="14" spans="1:8" x14ac:dyDescent="0.25">
      <c r="A14" s="2"/>
      <c r="B14" s="37"/>
      <c r="C14" s="37"/>
      <c r="D14" s="37"/>
      <c r="F14" s="37"/>
      <c r="G14" s="37"/>
      <c r="H14" s="37"/>
    </row>
    <row r="15" spans="1:8" x14ac:dyDescent="0.25">
      <c r="A15" s="2"/>
      <c r="B15" s="37"/>
      <c r="C15" s="29"/>
      <c r="D15" s="37"/>
      <c r="F15" s="37"/>
      <c r="G15" s="37"/>
      <c r="H15" s="37"/>
    </row>
    <row r="16" spans="1:8" x14ac:dyDescent="0.25">
      <c r="A16" s="13"/>
    </row>
    <row r="18" spans="1:8" x14ac:dyDescent="0.25">
      <c r="A18" s="14"/>
    </row>
    <row r="19" spans="1:8" x14ac:dyDescent="0.25">
      <c r="A19" s="2"/>
      <c r="B19" s="37"/>
      <c r="C19" s="37"/>
      <c r="D19" s="37"/>
      <c r="E19" s="36"/>
      <c r="F19" s="37"/>
      <c r="G19" s="37"/>
      <c r="H19" s="37"/>
    </row>
    <row r="20" spans="1:8" x14ac:dyDescent="0.25">
      <c r="A20" s="2"/>
      <c r="B20" s="37"/>
      <c r="C20" s="37"/>
      <c r="D20" s="37"/>
      <c r="E20" s="36"/>
      <c r="F20" s="37"/>
      <c r="G20" s="37"/>
      <c r="H20" s="37"/>
    </row>
    <row r="21" spans="1:8" x14ac:dyDescent="0.25">
      <c r="A21" s="2"/>
      <c r="B21" s="37"/>
      <c r="C21" s="37"/>
      <c r="D21" s="37"/>
      <c r="E21" s="36"/>
      <c r="F21" s="37"/>
      <c r="G21" s="37"/>
      <c r="H21" s="37"/>
    </row>
    <row r="22" spans="1:8" x14ac:dyDescent="0.25">
      <c r="A22" s="2"/>
      <c r="B22" s="37"/>
      <c r="C22" s="37"/>
      <c r="D22" s="37"/>
      <c r="E22" s="36"/>
      <c r="F22" s="37"/>
      <c r="G22" s="37"/>
      <c r="H22" s="37"/>
    </row>
    <row r="23" spans="1:8" x14ac:dyDescent="0.25">
      <c r="A23" s="2"/>
      <c r="B23" s="37"/>
      <c r="C23" s="37"/>
      <c r="D23" s="37"/>
      <c r="E23" s="36"/>
      <c r="F23" s="37"/>
      <c r="G23" s="37"/>
      <c r="H23" s="37"/>
    </row>
  </sheetData>
  <mergeCells count="2">
    <mergeCell ref="B2:D2"/>
    <mergeCell ref="F2:H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4"/>
  <sheetViews>
    <sheetView topLeftCell="A7" zoomScale="70" zoomScaleNormal="70" workbookViewId="0">
      <selection activeCell="N31" sqref="N31"/>
    </sheetView>
  </sheetViews>
  <sheetFormatPr defaultRowHeight="15" x14ac:dyDescent="0.25"/>
  <cols>
    <col min="1" max="1" width="19.42578125" customWidth="1"/>
    <col min="2" max="2" width="16.85546875" customWidth="1"/>
    <col min="3" max="3" width="14.85546875" customWidth="1"/>
    <col min="4" max="4" width="8.5703125" customWidth="1"/>
    <col min="5" max="5" width="7" customWidth="1"/>
    <col min="6" max="6" width="6.42578125" customWidth="1"/>
    <col min="7" max="7" width="16.7109375" customWidth="1"/>
    <col min="8" max="8" width="17.28515625" customWidth="1"/>
    <col min="10" max="10" width="7.85546875" customWidth="1"/>
    <col min="12" max="12" width="17.28515625" customWidth="1"/>
    <col min="13" max="13" width="15.140625" customWidth="1"/>
    <col min="14" max="14" width="8.28515625" customWidth="1"/>
    <col min="15" max="15" width="10.5703125" customWidth="1"/>
  </cols>
  <sheetData>
    <row r="1" spans="1:32" x14ac:dyDescent="0.25">
      <c r="A1" s="90" t="s">
        <v>124</v>
      </c>
      <c r="B1" s="91"/>
      <c r="C1" s="91"/>
      <c r="D1" s="91"/>
      <c r="E1" s="91"/>
      <c r="F1" s="91"/>
      <c r="G1" s="91"/>
      <c r="H1" s="91"/>
      <c r="I1" s="91"/>
      <c r="J1" s="91"/>
      <c r="K1" s="91"/>
      <c r="L1" s="91"/>
      <c r="M1" s="91"/>
      <c r="N1" s="91"/>
      <c r="O1" s="91"/>
      <c r="P1" s="92"/>
    </row>
    <row r="2" spans="1:32" ht="15.75" thickBot="1" x14ac:dyDescent="0.3">
      <c r="A2" s="93"/>
      <c r="B2" s="78"/>
      <c r="C2" s="212" t="s">
        <v>29</v>
      </c>
      <c r="D2" s="212"/>
      <c r="E2" s="212"/>
      <c r="F2" s="78"/>
      <c r="G2" s="212" t="s">
        <v>119</v>
      </c>
      <c r="H2" s="212"/>
      <c r="I2" s="212"/>
      <c r="J2" s="78"/>
      <c r="K2" s="78"/>
      <c r="L2" s="212" t="s">
        <v>121</v>
      </c>
      <c r="M2" s="212"/>
      <c r="N2" s="212"/>
      <c r="O2" s="60"/>
      <c r="P2" s="71"/>
    </row>
    <row r="3" spans="1:32" ht="30.75" customHeight="1" x14ac:dyDescent="0.25">
      <c r="A3" s="132"/>
      <c r="B3" s="172" t="s">
        <v>48</v>
      </c>
      <c r="C3" s="134" t="s">
        <v>11</v>
      </c>
      <c r="D3" s="134" t="s">
        <v>89</v>
      </c>
      <c r="E3" s="134" t="s">
        <v>90</v>
      </c>
      <c r="F3" s="135"/>
      <c r="G3" s="133" t="s">
        <v>48</v>
      </c>
      <c r="H3" s="136" t="s">
        <v>11</v>
      </c>
      <c r="I3" s="134" t="s">
        <v>89</v>
      </c>
      <c r="J3" s="134" t="s">
        <v>90</v>
      </c>
      <c r="K3" s="137"/>
      <c r="L3" s="133" t="s">
        <v>48</v>
      </c>
      <c r="M3" s="136" t="s">
        <v>11</v>
      </c>
      <c r="N3" s="134" t="s">
        <v>89</v>
      </c>
      <c r="O3" s="144" t="s">
        <v>90</v>
      </c>
      <c r="P3" s="92"/>
    </row>
    <row r="5" spans="1:32" x14ac:dyDescent="0.25">
      <c r="A5" s="106"/>
      <c r="B5" s="107"/>
      <c r="C5" s="108"/>
      <c r="D5" s="108"/>
      <c r="E5" s="108"/>
      <c r="F5" s="77"/>
      <c r="G5" s="107"/>
      <c r="H5" s="109"/>
      <c r="I5" s="108"/>
      <c r="J5" s="108"/>
      <c r="K5" s="110"/>
      <c r="L5" s="107"/>
      <c r="M5" s="109"/>
      <c r="N5" s="108"/>
      <c r="O5" s="158"/>
      <c r="P5" s="71"/>
    </row>
    <row r="6" spans="1:32" x14ac:dyDescent="0.25">
      <c r="A6" s="139" t="s">
        <v>0</v>
      </c>
      <c r="B6" s="140"/>
      <c r="C6" s="140"/>
      <c r="D6" s="140"/>
      <c r="E6" s="140"/>
      <c r="F6" s="140"/>
      <c r="G6" s="140"/>
      <c r="H6" s="140"/>
      <c r="I6" s="140"/>
      <c r="J6" s="140"/>
      <c r="K6" s="140"/>
      <c r="L6" s="140"/>
      <c r="M6" s="140"/>
      <c r="N6" s="140"/>
      <c r="O6" s="141"/>
      <c r="P6" s="141"/>
      <c r="W6" s="19"/>
      <c r="AB6" s="35"/>
      <c r="AC6" s="19"/>
      <c r="AD6" s="19"/>
      <c r="AE6" s="35"/>
      <c r="AF6" s="35"/>
    </row>
    <row r="7" spans="1:32" x14ac:dyDescent="0.25">
      <c r="A7" s="94" t="s">
        <v>1</v>
      </c>
      <c r="B7" s="60">
        <v>211</v>
      </c>
      <c r="C7" s="62">
        <v>6.41</v>
      </c>
      <c r="D7" s="63">
        <v>5.3516000000000004</v>
      </c>
      <c r="E7" s="63">
        <v>7.4683999999999999</v>
      </c>
      <c r="F7" s="60"/>
      <c r="G7" s="30">
        <v>127</v>
      </c>
      <c r="H7" s="30">
        <v>8.19</v>
      </c>
      <c r="I7" s="95">
        <v>6.3475999999999999</v>
      </c>
      <c r="J7" s="95">
        <v>10.032399999999999</v>
      </c>
      <c r="K7" s="30"/>
      <c r="L7" s="30">
        <v>76</v>
      </c>
      <c r="M7" s="60">
        <v>4.58</v>
      </c>
      <c r="N7" s="63">
        <v>3.1884000000000001</v>
      </c>
      <c r="O7" s="145">
        <v>5.9716000000000005</v>
      </c>
      <c r="P7" s="71"/>
      <c r="W7" s="19"/>
      <c r="AB7" s="19"/>
      <c r="AC7" s="19"/>
    </row>
    <row r="8" spans="1:32" x14ac:dyDescent="0.25">
      <c r="A8" s="94" t="s">
        <v>2</v>
      </c>
      <c r="B8" s="60">
        <v>517</v>
      </c>
      <c r="C8" s="62">
        <v>15.87</v>
      </c>
      <c r="D8" s="63">
        <v>13.596399999999999</v>
      </c>
      <c r="E8" s="63">
        <v>18.143599999999999</v>
      </c>
      <c r="F8" s="60"/>
      <c r="G8" s="30">
        <v>285</v>
      </c>
      <c r="H8" s="30">
        <v>16.14</v>
      </c>
      <c r="I8" s="95">
        <v>13.102</v>
      </c>
      <c r="J8" s="95">
        <v>19.178000000000001</v>
      </c>
      <c r="K8" s="30"/>
      <c r="L8" s="30">
        <v>218</v>
      </c>
      <c r="M8" s="60">
        <v>15.59</v>
      </c>
      <c r="N8" s="63">
        <v>12.1404</v>
      </c>
      <c r="O8" s="145">
        <v>19.0396</v>
      </c>
      <c r="P8" s="71"/>
      <c r="W8" s="19"/>
      <c r="Y8" s="19"/>
      <c r="AB8" s="19"/>
      <c r="AC8" s="19"/>
    </row>
    <row r="9" spans="1:32" x14ac:dyDescent="0.25">
      <c r="A9" s="94" t="s">
        <v>3</v>
      </c>
      <c r="B9" s="60">
        <v>1016</v>
      </c>
      <c r="C9" s="62">
        <v>24.66</v>
      </c>
      <c r="D9" s="63">
        <v>22.268799999999999</v>
      </c>
      <c r="E9" s="63">
        <v>27.051200000000001</v>
      </c>
      <c r="F9" s="60"/>
      <c r="G9" s="30">
        <v>528</v>
      </c>
      <c r="H9" s="30">
        <v>24.29</v>
      </c>
      <c r="I9" s="95">
        <v>21.663599999999999</v>
      </c>
      <c r="J9" s="95">
        <v>26.916399999999999</v>
      </c>
      <c r="K9" s="30"/>
      <c r="L9" s="30">
        <v>443</v>
      </c>
      <c r="M9" s="60">
        <v>25.05</v>
      </c>
      <c r="N9" s="63">
        <v>21.326000000000001</v>
      </c>
      <c r="O9" s="145">
        <v>28.774000000000001</v>
      </c>
      <c r="P9" s="71"/>
      <c r="W9" s="19"/>
      <c r="Y9" s="19"/>
      <c r="AB9" s="19"/>
      <c r="AC9" s="19"/>
    </row>
    <row r="10" spans="1:32" x14ac:dyDescent="0.25">
      <c r="A10" s="94" t="s">
        <v>4</v>
      </c>
      <c r="B10" s="60">
        <v>1444</v>
      </c>
      <c r="C10" s="62">
        <v>30.16</v>
      </c>
      <c r="D10" s="63">
        <v>27.984400000000001</v>
      </c>
      <c r="E10" s="63">
        <v>32.335599999999999</v>
      </c>
      <c r="F10" s="60"/>
      <c r="G10" s="30">
        <v>653</v>
      </c>
      <c r="H10" s="30">
        <v>25.88</v>
      </c>
      <c r="I10" s="95">
        <v>23.3124</v>
      </c>
      <c r="J10" s="95">
        <v>28.447599999999998</v>
      </c>
      <c r="K10" s="30"/>
      <c r="L10" s="30">
        <v>648</v>
      </c>
      <c r="M10" s="60">
        <v>34.54</v>
      </c>
      <c r="N10" s="63">
        <v>30.7376</v>
      </c>
      <c r="O10" s="145">
        <v>38.342399999999998</v>
      </c>
      <c r="P10" s="71"/>
      <c r="W10" s="19"/>
      <c r="Y10" s="19"/>
      <c r="AB10" s="19"/>
      <c r="AC10" s="19"/>
    </row>
    <row r="11" spans="1:32" s="13" customFormat="1" x14ac:dyDescent="0.25">
      <c r="A11" s="96" t="s">
        <v>5</v>
      </c>
      <c r="B11" s="30">
        <v>1680</v>
      </c>
      <c r="C11" s="97">
        <v>22.9</v>
      </c>
      <c r="D11" s="95">
        <v>21.194799999999997</v>
      </c>
      <c r="E11" s="95">
        <v>24.6052</v>
      </c>
      <c r="F11" s="30"/>
      <c r="G11" s="30">
        <v>700</v>
      </c>
      <c r="H11" s="30">
        <v>25.51</v>
      </c>
      <c r="I11" s="95">
        <v>22.530800000000003</v>
      </c>
      <c r="J11" s="95">
        <v>28.4892</v>
      </c>
      <c r="K11" s="30"/>
      <c r="L11" s="30">
        <v>550</v>
      </c>
      <c r="M11" s="30">
        <v>20.23</v>
      </c>
      <c r="N11" s="63">
        <v>17.9956</v>
      </c>
      <c r="O11" s="145">
        <v>22.464400000000001</v>
      </c>
      <c r="P11" s="98"/>
      <c r="W11" s="19"/>
      <c r="Y11" s="19"/>
      <c r="AB11" s="19" t="s">
        <v>102</v>
      </c>
      <c r="AC11" s="19"/>
    </row>
    <row r="12" spans="1:32" x14ac:dyDescent="0.25">
      <c r="A12" s="139" t="s">
        <v>6</v>
      </c>
      <c r="B12" s="140"/>
      <c r="C12" s="142"/>
      <c r="D12" s="143"/>
      <c r="E12" s="143"/>
      <c r="F12" s="140"/>
      <c r="G12" s="140"/>
      <c r="H12" s="140"/>
      <c r="I12" s="140"/>
      <c r="J12" s="140"/>
      <c r="K12" s="140"/>
      <c r="L12" s="140"/>
      <c r="M12" s="140"/>
      <c r="N12" s="140"/>
      <c r="O12" s="141"/>
      <c r="P12" s="71"/>
      <c r="Y12" s="19"/>
    </row>
    <row r="13" spans="1:32" x14ac:dyDescent="0.25">
      <c r="A13" s="94" t="s">
        <v>9</v>
      </c>
      <c r="B13" s="60">
        <v>1245</v>
      </c>
      <c r="C13" s="62">
        <v>36.54</v>
      </c>
      <c r="D13" s="63">
        <v>33.874400000000001</v>
      </c>
      <c r="E13" s="63">
        <v>39.205599999999997</v>
      </c>
      <c r="F13" s="60"/>
      <c r="G13" s="30">
        <v>319</v>
      </c>
      <c r="H13" s="97">
        <v>17.47</v>
      </c>
      <c r="I13" s="95">
        <v>14.921999999999999</v>
      </c>
      <c r="J13" s="95">
        <v>20.018000000000001</v>
      </c>
      <c r="K13" s="30"/>
      <c r="L13" s="30">
        <v>926</v>
      </c>
      <c r="M13" s="97">
        <v>56.06</v>
      </c>
      <c r="N13" s="95">
        <v>52.120400000000004</v>
      </c>
      <c r="O13" s="146">
        <v>59.999600000000001</v>
      </c>
      <c r="P13" s="71"/>
      <c r="W13" s="19"/>
      <c r="Y13" s="19"/>
      <c r="AC13" s="19"/>
    </row>
    <row r="14" spans="1:32" x14ac:dyDescent="0.25">
      <c r="A14" s="94" t="s">
        <v>10</v>
      </c>
      <c r="B14" s="60">
        <v>569</v>
      </c>
      <c r="C14" s="62">
        <v>11.6</v>
      </c>
      <c r="D14" s="63">
        <v>10.0124</v>
      </c>
      <c r="E14" s="63">
        <v>13.1876</v>
      </c>
      <c r="F14" s="60"/>
      <c r="G14" s="30">
        <v>58</v>
      </c>
      <c r="H14" s="97">
        <v>3.94</v>
      </c>
      <c r="I14" s="95">
        <v>2.4896000000000003</v>
      </c>
      <c r="J14" s="95">
        <v>5.3903999999999996</v>
      </c>
      <c r="K14" s="30"/>
      <c r="L14" s="30">
        <v>511</v>
      </c>
      <c r="M14" s="97">
        <v>19.440000000000001</v>
      </c>
      <c r="N14" s="95">
        <v>16.872400000000003</v>
      </c>
      <c r="O14" s="146">
        <v>22.0076</v>
      </c>
      <c r="P14" s="71"/>
      <c r="S14" s="18"/>
      <c r="T14" s="18"/>
      <c r="W14" s="19"/>
      <c r="AC14" s="19"/>
    </row>
    <row r="15" spans="1:32" x14ac:dyDescent="0.25">
      <c r="A15" s="94" t="s">
        <v>7</v>
      </c>
      <c r="B15" s="60">
        <v>1735</v>
      </c>
      <c r="C15" s="62">
        <v>34.32</v>
      </c>
      <c r="D15" s="63">
        <v>32.007199999999997</v>
      </c>
      <c r="E15" s="63">
        <v>36.632800000000003</v>
      </c>
      <c r="F15" s="60"/>
      <c r="G15" s="30">
        <v>1528</v>
      </c>
      <c r="H15" s="97">
        <v>58.95</v>
      </c>
      <c r="I15" s="95">
        <v>55.4024</v>
      </c>
      <c r="J15" s="95">
        <v>62.497600000000006</v>
      </c>
      <c r="K15" s="30"/>
      <c r="L15" s="30">
        <v>205</v>
      </c>
      <c r="M15" s="97">
        <v>9.1199999999999992</v>
      </c>
      <c r="N15" s="95">
        <v>7.2383999999999995</v>
      </c>
      <c r="O15" s="146">
        <v>11.0016</v>
      </c>
      <c r="P15" s="71"/>
      <c r="S15" s="18"/>
      <c r="T15" s="18"/>
      <c r="W15" s="19"/>
      <c r="Y15" s="19"/>
      <c r="AC15" s="19"/>
    </row>
    <row r="16" spans="1:32" x14ac:dyDescent="0.25">
      <c r="A16" s="94" t="s">
        <v>8</v>
      </c>
      <c r="B16" s="60">
        <v>153</v>
      </c>
      <c r="C16" s="62">
        <v>13.56</v>
      </c>
      <c r="D16" s="63">
        <v>11.502000000000001</v>
      </c>
      <c r="E16" s="63">
        <v>15.618</v>
      </c>
      <c r="F16" s="60"/>
      <c r="G16" s="30">
        <v>134</v>
      </c>
      <c r="H16" s="97">
        <v>12.6</v>
      </c>
      <c r="I16" s="95">
        <v>9.4247999999999994</v>
      </c>
      <c r="J16" s="95">
        <v>15.7752</v>
      </c>
      <c r="K16" s="30"/>
      <c r="L16" s="30">
        <v>19</v>
      </c>
      <c r="M16" s="97">
        <v>14.54</v>
      </c>
      <c r="N16" s="95">
        <v>11.933199999999999</v>
      </c>
      <c r="O16" s="146">
        <v>17.146799999999999</v>
      </c>
      <c r="P16" s="71"/>
      <c r="S16" s="18"/>
      <c r="T16" s="18"/>
      <c r="W16" s="19"/>
      <c r="Y16" s="19"/>
      <c r="AC16" s="19"/>
    </row>
    <row r="17" spans="1:34" x14ac:dyDescent="0.25">
      <c r="A17" s="94" t="s">
        <v>86</v>
      </c>
      <c r="B17" s="60">
        <f>465+63</f>
        <v>528</v>
      </c>
      <c r="C17" s="62">
        <v>3.98</v>
      </c>
      <c r="D17" s="99">
        <v>3.0196000000000001</v>
      </c>
      <c r="E17" s="99">
        <v>4.9404000000000003</v>
      </c>
      <c r="F17" s="60"/>
      <c r="G17" s="30">
        <f>194+60</f>
        <v>254</v>
      </c>
      <c r="H17" s="97">
        <v>7.03</v>
      </c>
      <c r="I17" s="100">
        <v>5.1680000000000001</v>
      </c>
      <c r="J17" s="100">
        <v>8.8919999999999995</v>
      </c>
      <c r="K17" s="101"/>
      <c r="L17" s="30">
        <f>271+3</f>
        <v>274</v>
      </c>
      <c r="M17" s="97">
        <v>0.85</v>
      </c>
      <c r="N17" s="100">
        <v>0.37959999999999999</v>
      </c>
      <c r="O17" s="147">
        <v>1.3204</v>
      </c>
      <c r="P17" s="71"/>
      <c r="S17" s="18"/>
      <c r="T17" s="18"/>
      <c r="W17" s="19"/>
      <c r="Y17" s="19"/>
      <c r="AC17" s="19"/>
    </row>
    <row r="18" spans="1:34" x14ac:dyDescent="0.25">
      <c r="A18" s="149" t="s">
        <v>22</v>
      </c>
      <c r="B18" s="140"/>
      <c r="C18" s="142"/>
      <c r="D18" s="143"/>
      <c r="E18" s="143"/>
      <c r="F18" s="140"/>
      <c r="G18" s="140"/>
      <c r="H18" s="140"/>
      <c r="I18" s="140"/>
      <c r="J18" s="140"/>
      <c r="K18" s="140"/>
      <c r="L18" s="140"/>
      <c r="M18" s="140"/>
      <c r="N18" s="140"/>
      <c r="O18" s="141"/>
      <c r="P18" s="71"/>
      <c r="S18" s="18"/>
      <c r="T18" s="18"/>
      <c r="W18" s="19"/>
      <c r="Y18" s="19"/>
      <c r="AC18" s="19"/>
    </row>
    <row r="19" spans="1:34" ht="35.25" customHeight="1" x14ac:dyDescent="0.25">
      <c r="A19" s="102" t="s">
        <v>91</v>
      </c>
      <c r="B19" s="60">
        <f>27+388+368</f>
        <v>783</v>
      </c>
      <c r="C19" s="62">
        <v>24.79</v>
      </c>
      <c r="D19" s="63">
        <v>22.437999999999999</v>
      </c>
      <c r="E19" s="63">
        <v>27.141999999999999</v>
      </c>
      <c r="F19" s="60"/>
      <c r="G19" s="30">
        <f>20+86</f>
        <v>106</v>
      </c>
      <c r="H19" s="97">
        <v>6.52</v>
      </c>
      <c r="I19" s="95">
        <v>4.5991999999999997</v>
      </c>
      <c r="J19" s="95">
        <v>8.4407999999999994</v>
      </c>
      <c r="K19" s="30"/>
      <c r="L19" s="30">
        <f>27+368+282</f>
        <v>677</v>
      </c>
      <c r="M19" s="97">
        <v>43.48</v>
      </c>
      <c r="N19" s="95">
        <v>39.4816</v>
      </c>
      <c r="O19" s="146">
        <v>47.478399999999993</v>
      </c>
      <c r="P19" s="71"/>
      <c r="Y19" s="19"/>
    </row>
    <row r="20" spans="1:34" ht="30" x14ac:dyDescent="0.25">
      <c r="A20" s="102" t="s">
        <v>88</v>
      </c>
      <c r="B20" s="60">
        <v>882</v>
      </c>
      <c r="C20" s="62">
        <v>21.11</v>
      </c>
      <c r="D20" s="63">
        <v>18.7972</v>
      </c>
      <c r="E20" s="63">
        <v>23.422799999999999</v>
      </c>
      <c r="F20" s="60"/>
      <c r="G20" s="30">
        <v>465</v>
      </c>
      <c r="H20" s="97">
        <v>21.78</v>
      </c>
      <c r="I20" s="95">
        <v>18.957599999999999</v>
      </c>
      <c r="J20" s="95">
        <v>24.602400000000003</v>
      </c>
      <c r="K20" s="30"/>
      <c r="L20" s="30">
        <v>417</v>
      </c>
      <c r="M20" s="97">
        <v>20.440000000000001</v>
      </c>
      <c r="N20" s="95">
        <v>17.0884</v>
      </c>
      <c r="O20" s="146">
        <v>23.791600000000003</v>
      </c>
      <c r="P20" s="71"/>
      <c r="W20" s="19"/>
      <c r="Y20" s="19"/>
      <c r="AC20" s="19"/>
      <c r="AG20" s="19"/>
      <c r="AH20" s="19"/>
    </row>
    <row r="21" spans="1:34" ht="42" customHeight="1" x14ac:dyDescent="0.25">
      <c r="A21" s="102" t="s">
        <v>23</v>
      </c>
      <c r="B21" s="60">
        <f>529+137+275</f>
        <v>941</v>
      </c>
      <c r="C21" s="62">
        <v>21.21</v>
      </c>
      <c r="D21" s="63">
        <v>19.014800000000001</v>
      </c>
      <c r="E21" s="63">
        <v>23.405200000000001</v>
      </c>
      <c r="F21" s="60"/>
      <c r="G21" s="30">
        <f>368+94+213</f>
        <v>675</v>
      </c>
      <c r="H21" s="97">
        <v>30.13</v>
      </c>
      <c r="I21" s="95">
        <v>26.7</v>
      </c>
      <c r="J21" s="60">
        <v>33.56</v>
      </c>
      <c r="K21" s="60"/>
      <c r="L21" s="30">
        <f>161+43+62</f>
        <v>266</v>
      </c>
      <c r="M21" s="97">
        <v>12.09</v>
      </c>
      <c r="N21" s="95">
        <v>9.718399999999999</v>
      </c>
      <c r="O21" s="146">
        <v>14.461600000000001</v>
      </c>
      <c r="P21" s="71"/>
      <c r="S21" s="18"/>
      <c r="T21" s="18"/>
      <c r="W21" s="19"/>
      <c r="Y21" s="19"/>
      <c r="AC21" s="19"/>
      <c r="AG21" s="19"/>
      <c r="AH21" s="19"/>
    </row>
    <row r="22" spans="1:34" x14ac:dyDescent="0.25">
      <c r="A22" s="102" t="s">
        <v>24</v>
      </c>
      <c r="B22" s="60">
        <v>990</v>
      </c>
      <c r="C22" s="62">
        <v>20.39</v>
      </c>
      <c r="D22" s="63">
        <v>18.469200000000001</v>
      </c>
      <c r="E22" s="63">
        <v>22.3108</v>
      </c>
      <c r="F22" s="60"/>
      <c r="G22" s="30">
        <v>650</v>
      </c>
      <c r="H22" s="97">
        <v>26.02</v>
      </c>
      <c r="I22" s="95">
        <v>23.197600000000001</v>
      </c>
      <c r="J22" s="60">
        <v>28.842399999999998</v>
      </c>
      <c r="K22" s="60"/>
      <c r="L22" s="30">
        <v>340</v>
      </c>
      <c r="M22" s="97">
        <v>14.63</v>
      </c>
      <c r="N22" s="95">
        <v>12.297600000000001</v>
      </c>
      <c r="O22" s="146">
        <v>16.962400000000002</v>
      </c>
      <c r="P22" s="71"/>
      <c r="S22" s="18"/>
      <c r="T22" s="18"/>
      <c r="W22" s="19"/>
      <c r="Y22" s="19"/>
      <c r="AC22" s="19"/>
      <c r="AG22" s="19"/>
      <c r="AH22" s="19"/>
    </row>
    <row r="23" spans="1:34" ht="27" customHeight="1" x14ac:dyDescent="0.25">
      <c r="A23" s="102" t="s">
        <v>46</v>
      </c>
      <c r="B23" s="60">
        <f>46+452+134</f>
        <v>632</v>
      </c>
      <c r="C23" s="62">
        <v>12.5</v>
      </c>
      <c r="D23" s="63">
        <v>11.1868</v>
      </c>
      <c r="E23" s="63">
        <v>13.8132</v>
      </c>
      <c r="F23" s="60"/>
      <c r="G23" s="30">
        <f>34+288+75</f>
        <v>397</v>
      </c>
      <c r="H23" s="97">
        <v>15.55</v>
      </c>
      <c r="I23" s="95">
        <v>13.570400000000001</v>
      </c>
      <c r="J23" s="95">
        <v>17.529600000000002</v>
      </c>
      <c r="K23" s="30"/>
      <c r="L23" s="30">
        <f>164+12+59</f>
        <v>235</v>
      </c>
      <c r="M23" s="97">
        <v>9.3699999999999992</v>
      </c>
      <c r="N23" s="95">
        <v>7.5275999999999996</v>
      </c>
      <c r="O23" s="146">
        <v>11.212399999999999</v>
      </c>
      <c r="P23" s="71"/>
      <c r="S23" s="18"/>
      <c r="T23" s="18"/>
      <c r="W23" s="19"/>
      <c r="AC23" s="19"/>
      <c r="AG23" s="19"/>
      <c r="AH23" s="19"/>
    </row>
    <row r="24" spans="1:34" x14ac:dyDescent="0.25">
      <c r="A24" s="139" t="s">
        <v>14</v>
      </c>
      <c r="B24" s="150"/>
      <c r="C24" s="151"/>
      <c r="D24" s="152"/>
      <c r="E24" s="152"/>
      <c r="F24" s="150"/>
      <c r="G24" s="150"/>
      <c r="H24" s="150"/>
      <c r="I24" s="150"/>
      <c r="J24" s="150"/>
      <c r="K24" s="150"/>
      <c r="L24" s="150"/>
      <c r="M24" s="150"/>
      <c r="N24" s="150"/>
      <c r="O24" s="153"/>
      <c r="P24" s="71"/>
      <c r="S24" s="18"/>
      <c r="T24" s="18"/>
      <c r="W24" s="19"/>
      <c r="AC24" s="19"/>
      <c r="AG24" s="19"/>
      <c r="AH24" s="19"/>
    </row>
    <row r="25" spans="1:34" ht="28.5" customHeight="1" x14ac:dyDescent="0.25">
      <c r="A25" s="94" t="s">
        <v>25</v>
      </c>
      <c r="B25" s="60">
        <v>3034</v>
      </c>
      <c r="C25" s="63">
        <v>71.69</v>
      </c>
      <c r="D25" s="63">
        <v>69.004800000000003</v>
      </c>
      <c r="E25" s="63">
        <v>74.375199999999992</v>
      </c>
      <c r="F25" s="60"/>
      <c r="G25" s="30">
        <v>1640</v>
      </c>
      <c r="H25" s="62">
        <v>72.84</v>
      </c>
      <c r="I25" s="60">
        <v>69.704000000000008</v>
      </c>
      <c r="J25" s="60">
        <v>75.975999999999999</v>
      </c>
      <c r="K25" s="30"/>
      <c r="L25" s="30">
        <v>1394</v>
      </c>
      <c r="M25" s="97">
        <v>70.510000000000005</v>
      </c>
      <c r="N25" s="95">
        <v>65.72760000000001</v>
      </c>
      <c r="O25" s="146">
        <v>75.292400000000001</v>
      </c>
      <c r="P25" s="71"/>
      <c r="S25" s="18"/>
      <c r="T25" s="18"/>
      <c r="W25" s="19"/>
      <c r="AC25" s="19"/>
      <c r="AG25" s="19"/>
      <c r="AH25" s="19"/>
    </row>
    <row r="26" spans="1:34" ht="28.5" customHeight="1" x14ac:dyDescent="0.25">
      <c r="A26" s="94" t="s">
        <v>26</v>
      </c>
      <c r="B26" s="60">
        <v>369</v>
      </c>
      <c r="C26" s="63">
        <v>9.61</v>
      </c>
      <c r="D26" s="63">
        <v>7.9832000000000001</v>
      </c>
      <c r="E26" s="63">
        <v>11.236799999999999</v>
      </c>
      <c r="F26" s="60"/>
      <c r="G26" s="30">
        <v>147</v>
      </c>
      <c r="H26" s="62">
        <v>7.05</v>
      </c>
      <c r="I26" s="95">
        <v>5.09</v>
      </c>
      <c r="J26" s="95">
        <v>9.01</v>
      </c>
      <c r="K26" s="97"/>
      <c r="L26" s="30">
        <v>222</v>
      </c>
      <c r="M26" s="97">
        <v>12.23</v>
      </c>
      <c r="N26" s="95">
        <v>9.4860000000000007</v>
      </c>
      <c r="O26" s="146">
        <v>14.974</v>
      </c>
      <c r="P26" s="71"/>
      <c r="S26" s="18"/>
      <c r="T26" s="18"/>
      <c r="W26" s="19"/>
      <c r="AC26" s="19"/>
      <c r="AG26" s="19"/>
      <c r="AH26" s="19"/>
    </row>
    <row r="27" spans="1:34" x14ac:dyDescent="0.25">
      <c r="A27" s="102" t="s">
        <v>71</v>
      </c>
      <c r="B27" s="60">
        <f>4228-SUM(B25:B26)</f>
        <v>825</v>
      </c>
      <c r="C27" s="63">
        <f>100-SUM(C25:C26)</f>
        <v>18.700000000000003</v>
      </c>
      <c r="D27" s="63"/>
      <c r="E27" s="63"/>
      <c r="F27" s="60"/>
      <c r="G27" s="30">
        <f>2293-SUM(G25:G26)</f>
        <v>506</v>
      </c>
      <c r="H27" s="30">
        <f>100-SUM(H25:H26)</f>
        <v>20.11</v>
      </c>
      <c r="I27" s="95"/>
      <c r="J27" s="95"/>
      <c r="K27" s="30"/>
      <c r="L27" s="30">
        <f>1935-SUM(L25:L26)</f>
        <v>319</v>
      </c>
      <c r="M27" s="97">
        <f>100-SUM(M25:M26)</f>
        <v>17.259999999999991</v>
      </c>
      <c r="N27" s="95"/>
      <c r="O27" s="146"/>
      <c r="P27" s="71"/>
      <c r="S27" s="18"/>
      <c r="T27" s="18"/>
      <c r="W27" s="19"/>
      <c r="AC27" s="19"/>
    </row>
    <row r="28" spans="1:34" x14ac:dyDescent="0.25">
      <c r="A28" s="70"/>
      <c r="B28" s="60"/>
      <c r="C28" s="60"/>
      <c r="D28" s="60"/>
      <c r="E28" s="60"/>
      <c r="F28" s="60"/>
      <c r="G28" s="30"/>
      <c r="H28" s="30"/>
      <c r="I28" s="30"/>
      <c r="J28" s="30"/>
      <c r="K28" s="30"/>
      <c r="L28" s="30"/>
      <c r="M28" s="30"/>
      <c r="N28" s="30"/>
      <c r="O28" s="98"/>
      <c r="P28" s="71"/>
    </row>
    <row r="29" spans="1:34" ht="15.75" thickBot="1" x14ac:dyDescent="0.3">
      <c r="A29" s="103" t="s">
        <v>87</v>
      </c>
      <c r="B29" s="76"/>
      <c r="C29" s="104"/>
      <c r="D29" s="104"/>
      <c r="E29" s="76"/>
      <c r="F29" s="76"/>
      <c r="G29" s="105"/>
      <c r="H29" s="105"/>
      <c r="I29" s="105"/>
      <c r="J29" s="105"/>
      <c r="K29" s="105"/>
      <c r="L29" s="105"/>
      <c r="M29" s="105"/>
      <c r="N29" s="105"/>
      <c r="O29" s="148"/>
      <c r="P29" s="73"/>
    </row>
    <row r="30" spans="1:34" x14ac:dyDescent="0.25">
      <c r="A30" s="4"/>
      <c r="C30" s="20"/>
      <c r="D30" s="19"/>
      <c r="E30" s="19"/>
      <c r="G30" s="13"/>
      <c r="H30" s="13"/>
      <c r="I30" s="22"/>
      <c r="J30" s="13"/>
      <c r="K30" s="13"/>
      <c r="L30" s="13"/>
      <c r="M30" s="13"/>
      <c r="N30" s="22"/>
      <c r="O30" s="13"/>
    </row>
    <row r="31" spans="1:34" x14ac:dyDescent="0.25">
      <c r="A31" s="4"/>
      <c r="H31" s="13"/>
      <c r="I31" s="22"/>
      <c r="J31" s="22"/>
      <c r="L31" s="13"/>
      <c r="M31" s="13"/>
      <c r="N31" s="13"/>
      <c r="O31" s="13"/>
    </row>
    <row r="34" spans="28:28" x14ac:dyDescent="0.25">
      <c r="AB34" t="s">
        <v>108</v>
      </c>
    </row>
  </sheetData>
  <mergeCells count="3">
    <mergeCell ref="C2:E2"/>
    <mergeCell ref="G2:I2"/>
    <mergeCell ref="L2:N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S21"/>
  <sheetViews>
    <sheetView topLeftCell="A4" workbookViewId="0">
      <selection activeCell="G19" sqref="G19"/>
    </sheetView>
  </sheetViews>
  <sheetFormatPr defaultRowHeight="15" x14ac:dyDescent="0.25"/>
  <cols>
    <col min="1" max="1" width="15.5703125" customWidth="1"/>
    <col min="2" max="3" width="11.85546875" customWidth="1"/>
    <col min="4" max="5" width="11.28515625" customWidth="1"/>
    <col min="6" max="6" width="11.85546875" customWidth="1"/>
    <col min="7" max="7" width="11.28515625" customWidth="1"/>
    <col min="8" max="8" width="11.42578125" customWidth="1"/>
    <col min="10" max="10" width="13.140625" customWidth="1"/>
    <col min="11" max="11" width="11.7109375" customWidth="1"/>
  </cols>
  <sheetData>
    <row r="2" spans="1:97" s="55" customFormat="1" ht="15.75" thickBot="1" x14ac:dyDescent="0.3">
      <c r="A2" s="55" t="s">
        <v>74</v>
      </c>
    </row>
    <row r="4" spans="1:97" ht="58.5" customHeight="1" x14ac:dyDescent="0.25">
      <c r="A4" s="220" t="s">
        <v>123</v>
      </c>
      <c r="B4" s="221"/>
      <c r="C4" s="221"/>
      <c r="D4" s="221"/>
      <c r="E4" s="221"/>
      <c r="F4" s="221"/>
      <c r="G4" s="221"/>
      <c r="H4" s="221"/>
      <c r="I4" s="221"/>
      <c r="J4" s="222"/>
      <c r="K4" s="120"/>
      <c r="L4" s="120"/>
      <c r="M4" s="12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row>
    <row r="5" spans="1:97" s="13" customFormat="1" ht="15.75" customHeight="1" x14ac:dyDescent="0.25">
      <c r="A5" s="180"/>
      <c r="B5" s="213" t="s">
        <v>83</v>
      </c>
      <c r="C5" s="214"/>
      <c r="D5" s="214"/>
      <c r="E5" s="213" t="s">
        <v>70</v>
      </c>
      <c r="F5" s="214"/>
      <c r="G5" s="215"/>
      <c r="H5" s="216" t="s">
        <v>30</v>
      </c>
      <c r="I5" s="217"/>
      <c r="J5" s="218"/>
      <c r="K5" s="101"/>
      <c r="L5" s="101"/>
      <c r="M5" s="101"/>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row>
    <row r="6" spans="1:97" ht="45" x14ac:dyDescent="0.25">
      <c r="A6" s="89"/>
      <c r="B6" s="196" t="s">
        <v>84</v>
      </c>
      <c r="C6" s="196" t="s">
        <v>68</v>
      </c>
      <c r="D6" s="197" t="s">
        <v>69</v>
      </c>
      <c r="E6" s="196" t="s">
        <v>84</v>
      </c>
      <c r="F6" s="196" t="s">
        <v>68</v>
      </c>
      <c r="G6" s="197" t="s">
        <v>69</v>
      </c>
      <c r="H6" s="196" t="s">
        <v>84</v>
      </c>
      <c r="I6" s="65" t="s">
        <v>68</v>
      </c>
      <c r="J6" s="66" t="s">
        <v>69</v>
      </c>
      <c r="K6" s="60"/>
      <c r="L6" s="60"/>
      <c r="M6" s="267"/>
      <c r="N6" s="267"/>
      <c r="O6" s="267"/>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row>
    <row r="7" spans="1:97" x14ac:dyDescent="0.25">
      <c r="A7" s="184" t="s">
        <v>35</v>
      </c>
      <c r="B7" s="185">
        <v>16.45</v>
      </c>
      <c r="C7" s="186">
        <v>14.72</v>
      </c>
      <c r="D7" s="187">
        <v>18.34</v>
      </c>
      <c r="E7" s="188">
        <v>11.12</v>
      </c>
      <c r="F7" s="188">
        <v>9.44</v>
      </c>
      <c r="G7" s="188">
        <v>13.05</v>
      </c>
      <c r="H7" s="188">
        <v>21.91</v>
      </c>
      <c r="I7" s="188">
        <v>18.600000000000001</v>
      </c>
      <c r="J7" s="189">
        <v>25.62</v>
      </c>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row>
    <row r="8" spans="1:97" x14ac:dyDescent="0.25">
      <c r="A8" s="59" t="s">
        <v>25</v>
      </c>
      <c r="B8" s="62">
        <v>11.76</v>
      </c>
      <c r="C8" s="63">
        <v>9.85</v>
      </c>
      <c r="D8" s="64">
        <v>13.99</v>
      </c>
      <c r="E8" s="60">
        <v>7.43</v>
      </c>
      <c r="F8" s="60">
        <v>5.31</v>
      </c>
      <c r="G8" s="60">
        <v>10.32</v>
      </c>
      <c r="H8" s="60">
        <v>16.34</v>
      </c>
      <c r="I8" s="60">
        <v>13.38</v>
      </c>
      <c r="J8" s="61">
        <v>19.8</v>
      </c>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row>
    <row r="9" spans="1:97" x14ac:dyDescent="0.25">
      <c r="A9" s="59" t="s">
        <v>113</v>
      </c>
      <c r="B9" s="62">
        <v>24.08</v>
      </c>
      <c r="C9" s="63">
        <v>17.690000000000001</v>
      </c>
      <c r="D9" s="64">
        <v>31.89</v>
      </c>
      <c r="E9" s="60">
        <v>9.91</v>
      </c>
      <c r="F9" s="60">
        <v>5.24</v>
      </c>
      <c r="G9" s="60">
        <v>17.940000000000001</v>
      </c>
      <c r="H9" s="60">
        <v>32.44</v>
      </c>
      <c r="I9" s="60">
        <v>22.64</v>
      </c>
      <c r="J9" s="61">
        <v>44.06</v>
      </c>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row>
    <row r="10" spans="1:97" x14ac:dyDescent="0.25">
      <c r="A10" s="111" t="s">
        <v>71</v>
      </c>
      <c r="B10" s="181">
        <v>30.52</v>
      </c>
      <c r="C10" s="182">
        <v>23</v>
      </c>
      <c r="D10" s="183">
        <v>39.24</v>
      </c>
      <c r="E10" s="112">
        <v>24.91</v>
      </c>
      <c r="F10" s="112">
        <v>17.59</v>
      </c>
      <c r="G10" s="112">
        <v>34.01</v>
      </c>
      <c r="H10" s="112">
        <v>37.21</v>
      </c>
      <c r="I10" s="112">
        <v>21.94</v>
      </c>
      <c r="J10" s="113">
        <v>55.54</v>
      </c>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row>
    <row r="11" spans="1:97" s="67" customFormat="1" x14ac:dyDescent="0.25">
      <c r="A11" s="60"/>
      <c r="B11"/>
      <c r="C11"/>
      <c r="D11"/>
      <c r="E11"/>
      <c r="F11"/>
      <c r="G11"/>
      <c r="H11"/>
      <c r="I11"/>
      <c r="J11"/>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row>
    <row r="12" spans="1:97" x14ac:dyDescent="0.25">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row>
    <row r="13" spans="1:97" ht="15" customHeight="1" x14ac:dyDescent="0.25">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row>
    <row r="14" spans="1:97" x14ac:dyDescent="0.25">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row>
    <row r="15" spans="1:97" x14ac:dyDescent="0.25">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row>
    <row r="16" spans="1:97" x14ac:dyDescent="0.25">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row>
    <row r="17" spans="11:97" x14ac:dyDescent="0.25">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row>
    <row r="18" spans="11:97" x14ac:dyDescent="0.25">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row>
    <row r="19" spans="11:97" x14ac:dyDescent="0.25">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row>
    <row r="20" spans="11:97" x14ac:dyDescent="0.25">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row>
    <row r="21" spans="11:97" x14ac:dyDescent="0.25">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row>
  </sheetData>
  <mergeCells count="5">
    <mergeCell ref="B5:D5"/>
    <mergeCell ref="E5:G5"/>
    <mergeCell ref="H5:J5"/>
    <mergeCell ref="M6:O6"/>
    <mergeCell ref="A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
  <sheetViews>
    <sheetView workbookViewId="0">
      <selection activeCell="A2" sqref="A2:L11"/>
    </sheetView>
  </sheetViews>
  <sheetFormatPr defaultRowHeight="15" x14ac:dyDescent="0.25"/>
  <cols>
    <col min="1" max="1" width="16.140625" customWidth="1"/>
  </cols>
  <sheetData>
    <row r="2" spans="1:12" ht="41.25" customHeight="1" x14ac:dyDescent="0.25">
      <c r="A2" s="223" t="s">
        <v>122</v>
      </c>
      <c r="B2" s="224"/>
      <c r="C2" s="224"/>
      <c r="D2" s="224"/>
      <c r="E2" s="224"/>
      <c r="F2" s="224"/>
      <c r="G2" s="224"/>
      <c r="H2" s="224"/>
      <c r="I2" s="224"/>
      <c r="J2" s="224"/>
      <c r="K2" s="224"/>
      <c r="L2" s="225"/>
    </row>
    <row r="3" spans="1:12" ht="41.25" customHeight="1" x14ac:dyDescent="0.25">
      <c r="A3" s="191"/>
      <c r="B3" s="226" t="s">
        <v>29</v>
      </c>
      <c r="C3" s="226"/>
      <c r="D3" s="226"/>
      <c r="E3" s="190"/>
      <c r="F3" s="226" t="s">
        <v>119</v>
      </c>
      <c r="G3" s="226"/>
      <c r="H3" s="226"/>
      <c r="I3" s="190"/>
      <c r="J3" s="226" t="s">
        <v>120</v>
      </c>
      <c r="K3" s="226"/>
      <c r="L3" s="227"/>
    </row>
    <row r="4" spans="1:12" ht="30" x14ac:dyDescent="0.25">
      <c r="A4" s="192" t="s">
        <v>118</v>
      </c>
      <c r="B4" s="161" t="s">
        <v>110</v>
      </c>
      <c r="C4" s="162" t="s">
        <v>111</v>
      </c>
      <c r="D4" s="162" t="s">
        <v>112</v>
      </c>
      <c r="E4" s="160"/>
      <c r="F4" s="161" t="s">
        <v>110</v>
      </c>
      <c r="G4" s="162" t="s">
        <v>111</v>
      </c>
      <c r="H4" s="162" t="s">
        <v>112</v>
      </c>
      <c r="I4" s="160"/>
      <c r="J4" s="161" t="s">
        <v>110</v>
      </c>
      <c r="K4" s="162" t="s">
        <v>111</v>
      </c>
      <c r="L4" s="193" t="s">
        <v>112</v>
      </c>
    </row>
    <row r="5" spans="1:12" x14ac:dyDescent="0.25">
      <c r="A5" s="194" t="s">
        <v>9</v>
      </c>
      <c r="B5" s="60">
        <v>23.980000000000004</v>
      </c>
      <c r="C5" s="60">
        <v>19.930000000000007</v>
      </c>
      <c r="D5" s="60">
        <v>28.549999999999997</v>
      </c>
      <c r="E5" s="60"/>
      <c r="F5" s="60">
        <v>12.909999999999997</v>
      </c>
      <c r="G5" s="60">
        <v>8.5400000000000063</v>
      </c>
      <c r="H5" s="60">
        <v>19.049999999999997</v>
      </c>
      <c r="I5" s="60"/>
      <c r="J5" s="60">
        <v>27.510000000000005</v>
      </c>
      <c r="K5" s="60">
        <v>22.209999999999994</v>
      </c>
      <c r="L5" s="61">
        <v>33.510000000000005</v>
      </c>
    </row>
    <row r="6" spans="1:12" x14ac:dyDescent="0.25">
      <c r="A6" s="194" t="s">
        <v>10</v>
      </c>
      <c r="B6" s="60">
        <v>10.780000000000001</v>
      </c>
      <c r="C6" s="60">
        <v>7.230000000000004</v>
      </c>
      <c r="D6" s="60">
        <v>15.780000000000001</v>
      </c>
      <c r="E6" s="60"/>
      <c r="F6" s="60">
        <v>2.3900000000000006</v>
      </c>
      <c r="G6" s="60">
        <v>0.82999999999999829</v>
      </c>
      <c r="H6" s="60">
        <v>6.7199999999999989</v>
      </c>
      <c r="I6" s="60"/>
      <c r="J6" s="60">
        <v>12.519999999999996</v>
      </c>
      <c r="K6" s="60">
        <v>8.3100000000000023</v>
      </c>
      <c r="L6" s="61">
        <v>18.430000000000007</v>
      </c>
    </row>
    <row r="7" spans="1:12" x14ac:dyDescent="0.25">
      <c r="A7" s="194" t="s">
        <v>7</v>
      </c>
      <c r="B7" s="60">
        <v>8.0600000000000023</v>
      </c>
      <c r="C7" s="60">
        <v>5.9500000000000028</v>
      </c>
      <c r="D7" s="60">
        <v>10.829999999999998</v>
      </c>
      <c r="E7" s="60"/>
      <c r="F7" s="60">
        <v>8.9099999999999966</v>
      </c>
      <c r="G7" s="60">
        <v>6.4899999999999949</v>
      </c>
      <c r="H7" s="60">
        <v>12.120000000000005</v>
      </c>
      <c r="I7" s="60"/>
      <c r="J7" s="60">
        <v>2.4300000000000068</v>
      </c>
      <c r="K7" s="60">
        <v>1.1099999999999994</v>
      </c>
      <c r="L7" s="61">
        <v>5.25</v>
      </c>
    </row>
    <row r="8" spans="1:12" x14ac:dyDescent="0.25">
      <c r="A8" s="194" t="s">
        <v>8</v>
      </c>
      <c r="B8" s="60">
        <v>12.980000000000004</v>
      </c>
      <c r="C8" s="60">
        <v>8.0400000000000063</v>
      </c>
      <c r="D8" s="60">
        <v>20.299999999999997</v>
      </c>
      <c r="E8" s="60"/>
      <c r="F8" s="60">
        <v>12.599999999999994</v>
      </c>
      <c r="G8" s="60">
        <v>7.4699999999999989</v>
      </c>
      <c r="H8" s="60">
        <v>20.47</v>
      </c>
      <c r="I8" s="60"/>
      <c r="J8" s="60">
        <v>16.230000000000004</v>
      </c>
      <c r="K8" s="60">
        <v>3.8400000000000034</v>
      </c>
      <c r="L8" s="61">
        <v>48.42</v>
      </c>
    </row>
    <row r="9" spans="1:12" x14ac:dyDescent="0.25">
      <c r="A9" s="194" t="s">
        <v>86</v>
      </c>
      <c r="B9" s="60">
        <v>23.299999999999997</v>
      </c>
      <c r="C9" s="60">
        <v>17.060000000000002</v>
      </c>
      <c r="D9" s="60">
        <v>30.97</v>
      </c>
      <c r="E9" s="60"/>
      <c r="F9" s="60">
        <v>20.89</v>
      </c>
      <c r="G9" s="60">
        <v>11.090000000000003</v>
      </c>
      <c r="H9" s="60">
        <v>35.870000000000005</v>
      </c>
      <c r="I9" s="60"/>
      <c r="J9" s="60">
        <v>25.430000000000007</v>
      </c>
      <c r="K9" s="60">
        <v>18.620000000000005</v>
      </c>
      <c r="L9" s="61">
        <v>33.700000000000003</v>
      </c>
    </row>
    <row r="10" spans="1:12" x14ac:dyDescent="0.25">
      <c r="A10" s="194"/>
      <c r="B10" s="60"/>
      <c r="C10" s="60"/>
      <c r="D10" s="60"/>
      <c r="E10" s="60"/>
      <c r="F10" s="60"/>
      <c r="G10" s="60"/>
      <c r="H10" s="60"/>
      <c r="I10" s="60"/>
      <c r="J10" s="60"/>
      <c r="K10" s="60"/>
      <c r="L10" s="61"/>
    </row>
    <row r="11" spans="1:12" x14ac:dyDescent="0.25">
      <c r="A11" s="195" t="s">
        <v>109</v>
      </c>
      <c r="B11" s="112">
        <v>16.449999999999989</v>
      </c>
      <c r="C11" s="112">
        <v>14.719999999999999</v>
      </c>
      <c r="D11" s="112">
        <v>18.340000000000003</v>
      </c>
      <c r="E11" s="112"/>
      <c r="F11" s="112">
        <v>11.120000000000005</v>
      </c>
      <c r="G11" s="112">
        <v>9.4399999999999977</v>
      </c>
      <c r="H11" s="112">
        <v>13.049999999999997</v>
      </c>
      <c r="I11" s="112"/>
      <c r="J11" s="112">
        <v>21.909999999999997</v>
      </c>
      <c r="K11" s="112">
        <v>18.599999999999994</v>
      </c>
      <c r="L11" s="113">
        <v>25.620000000000005</v>
      </c>
    </row>
  </sheetData>
  <mergeCells count="4">
    <mergeCell ref="A2:L2"/>
    <mergeCell ref="B3:D3"/>
    <mergeCell ref="F3:H3"/>
    <mergeCell ref="J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60"/>
  <sheetViews>
    <sheetView topLeftCell="A13" workbookViewId="0">
      <selection activeCell="B14" sqref="B14:K22"/>
    </sheetView>
  </sheetViews>
  <sheetFormatPr defaultRowHeight="15" x14ac:dyDescent="0.25"/>
  <cols>
    <col min="2" max="2" width="20.42578125" customWidth="1"/>
    <col min="9" max="9" width="9.140625" style="15"/>
    <col min="13" max="55" width="9.140625" style="60"/>
  </cols>
  <sheetData>
    <row r="2" spans="1:55" ht="37.5" customHeight="1" x14ac:dyDescent="0.25">
      <c r="L2" s="120"/>
    </row>
    <row r="3" spans="1:55" x14ac:dyDescent="0.25">
      <c r="L3" s="60"/>
    </row>
    <row r="4" spans="1:55" x14ac:dyDescent="0.25">
      <c r="L4" s="60"/>
    </row>
    <row r="5" spans="1:55" s="68" customFormat="1" x14ac:dyDescent="0.25">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row>
    <row r="6" spans="1:55" s="68" customFormat="1" x14ac:dyDescent="0.25">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row>
    <row r="7" spans="1:55" s="68" customFormat="1" x14ac:dyDescent="0.25">
      <c r="A7" s="67"/>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row>
    <row r="10" spans="1:55" x14ac:dyDescent="0.25">
      <c r="B10" s="3"/>
      <c r="I10"/>
    </row>
    <row r="11" spans="1:55" x14ac:dyDescent="0.25">
      <c r="B11" s="14"/>
      <c r="I11"/>
    </row>
    <row r="12" spans="1:55" x14ac:dyDescent="0.25">
      <c r="B12" s="2"/>
      <c r="C12" s="27"/>
      <c r="D12" s="27"/>
      <c r="E12" s="27"/>
      <c r="F12" s="23"/>
      <c r="G12" s="23"/>
      <c r="H12" s="29"/>
      <c r="I12" s="23"/>
      <c r="J12" s="23"/>
      <c r="K12" s="23"/>
    </row>
    <row r="13" spans="1:55" ht="15.75" thickBot="1" x14ac:dyDescent="0.3">
      <c r="B13" s="2"/>
      <c r="C13" s="27"/>
      <c r="D13" s="27"/>
      <c r="E13" s="27"/>
      <c r="F13" s="23"/>
      <c r="G13" s="23"/>
      <c r="H13" s="23"/>
      <c r="I13" s="23"/>
      <c r="J13" s="23"/>
      <c r="K13" s="23"/>
    </row>
    <row r="14" spans="1:55" ht="56.25" customHeight="1" thickBot="1" x14ac:dyDescent="0.3">
      <c r="B14" s="208" t="s">
        <v>125</v>
      </c>
      <c r="C14" s="209"/>
      <c r="D14" s="209"/>
      <c r="E14" s="209"/>
      <c r="F14" s="209"/>
      <c r="G14" s="209"/>
      <c r="H14" s="209"/>
      <c r="I14" s="209"/>
      <c r="J14" s="209"/>
      <c r="K14" s="210"/>
    </row>
    <row r="15" spans="1:55" ht="15.75" thickBot="1" x14ac:dyDescent="0.3">
      <c r="B15" s="90"/>
      <c r="C15" s="234" t="s">
        <v>29</v>
      </c>
      <c r="D15" s="235"/>
      <c r="E15" s="236"/>
      <c r="F15" s="234" t="s">
        <v>101</v>
      </c>
      <c r="G15" s="235"/>
      <c r="H15" s="237"/>
      <c r="I15" s="238" t="s">
        <v>30</v>
      </c>
      <c r="J15" s="235"/>
      <c r="K15" s="239"/>
      <c r="L15" s="60"/>
      <c r="BC15"/>
    </row>
    <row r="16" spans="1:55" ht="15.75" thickBot="1" x14ac:dyDescent="0.3">
      <c r="B16" s="121" t="s">
        <v>14</v>
      </c>
      <c r="C16" s="122" t="s">
        <v>75</v>
      </c>
      <c r="D16" s="119" t="s">
        <v>50</v>
      </c>
      <c r="E16" s="123" t="s">
        <v>51</v>
      </c>
      <c r="F16" s="60" t="s">
        <v>75</v>
      </c>
      <c r="G16" s="69" t="s">
        <v>50</v>
      </c>
      <c r="H16" s="60" t="s">
        <v>51</v>
      </c>
      <c r="I16" s="30" t="s">
        <v>75</v>
      </c>
      <c r="J16" s="69" t="s">
        <v>50</v>
      </c>
      <c r="K16" s="71" t="s">
        <v>51</v>
      </c>
      <c r="L16" s="60"/>
      <c r="BC16"/>
    </row>
    <row r="17" spans="2:55" x14ac:dyDescent="0.25">
      <c r="B17" s="176" t="s">
        <v>25</v>
      </c>
      <c r="C17" s="124" t="s">
        <v>45</v>
      </c>
      <c r="D17" s="125" t="s">
        <v>45</v>
      </c>
      <c r="E17" s="126" t="s">
        <v>45</v>
      </c>
      <c r="F17" s="124" t="s">
        <v>45</v>
      </c>
      <c r="G17" s="125" t="s">
        <v>45</v>
      </c>
      <c r="H17" s="126" t="s">
        <v>45</v>
      </c>
      <c r="I17" s="125" t="s">
        <v>45</v>
      </c>
      <c r="J17" s="125" t="s">
        <v>45</v>
      </c>
      <c r="K17" s="126" t="s">
        <v>45</v>
      </c>
      <c r="L17" s="60"/>
      <c r="BC17"/>
    </row>
    <row r="18" spans="2:55" x14ac:dyDescent="0.25">
      <c r="B18" s="177" t="s">
        <v>26</v>
      </c>
      <c r="C18" s="56">
        <v>2.38</v>
      </c>
      <c r="D18" s="57">
        <v>1.54</v>
      </c>
      <c r="E18" s="58">
        <v>3.69</v>
      </c>
      <c r="F18" s="56">
        <v>1.37</v>
      </c>
      <c r="G18" s="57">
        <v>0.65</v>
      </c>
      <c r="H18" s="58">
        <v>2.88</v>
      </c>
      <c r="I18" s="57">
        <v>2.46</v>
      </c>
      <c r="J18" s="57">
        <v>1.37</v>
      </c>
      <c r="K18" s="58">
        <v>4.4000000000000004</v>
      </c>
      <c r="L18" s="60"/>
      <c r="BC18"/>
    </row>
    <row r="19" spans="2:55" ht="30" x14ac:dyDescent="0.25">
      <c r="B19" s="178" t="s">
        <v>27</v>
      </c>
      <c r="C19" s="56">
        <v>3.59</v>
      </c>
      <c r="D19" s="57">
        <v>1.67</v>
      </c>
      <c r="E19" s="58">
        <v>7.74</v>
      </c>
      <c r="F19" s="56">
        <v>2.95</v>
      </c>
      <c r="G19" s="75">
        <v>0.99</v>
      </c>
      <c r="H19" s="58">
        <v>8.7799999999999994</v>
      </c>
      <c r="I19" s="57">
        <v>3.89</v>
      </c>
      <c r="J19" s="57">
        <v>1.37</v>
      </c>
      <c r="K19" s="58">
        <v>11.05</v>
      </c>
      <c r="L19" s="60"/>
      <c r="BC19"/>
    </row>
    <row r="20" spans="2:55" ht="15.75" thickBot="1" x14ac:dyDescent="0.3">
      <c r="B20" s="179" t="s">
        <v>100</v>
      </c>
      <c r="C20" s="127">
        <v>2.94</v>
      </c>
      <c r="D20" s="128">
        <v>1.83</v>
      </c>
      <c r="E20" s="129">
        <v>4.71</v>
      </c>
      <c r="F20" s="127">
        <v>5.31</v>
      </c>
      <c r="G20" s="130">
        <v>3</v>
      </c>
      <c r="H20" s="131">
        <v>9.4</v>
      </c>
      <c r="I20" s="128">
        <v>1.67</v>
      </c>
      <c r="J20" s="128">
        <v>0.64</v>
      </c>
      <c r="K20" s="129">
        <v>4.3499999999999996</v>
      </c>
      <c r="L20" s="60"/>
      <c r="BC20"/>
    </row>
    <row r="21" spans="2:55" ht="21.75" customHeight="1" thickBot="1" x14ac:dyDescent="0.3">
      <c r="B21" s="208" t="s">
        <v>98</v>
      </c>
      <c r="C21" s="231"/>
      <c r="D21" s="231"/>
      <c r="E21" s="231"/>
      <c r="F21" s="231"/>
      <c r="G21" s="232"/>
      <c r="H21" s="232"/>
      <c r="I21" s="232"/>
      <c r="J21" s="232"/>
      <c r="K21" s="233"/>
    </row>
    <row r="22" spans="2:55" x14ac:dyDescent="0.25">
      <c r="B22" s="228" t="s">
        <v>99</v>
      </c>
      <c r="C22" s="229"/>
      <c r="D22" s="229"/>
      <c r="E22" s="229"/>
      <c r="F22" s="229"/>
      <c r="G22" s="229"/>
      <c r="H22" s="229"/>
      <c r="I22" s="229"/>
      <c r="J22" s="229"/>
      <c r="K22" s="230"/>
    </row>
    <row r="23" spans="2:55" ht="15.75" customHeight="1" x14ac:dyDescent="0.25">
      <c r="B23" s="28"/>
      <c r="I23"/>
    </row>
    <row r="24" spans="2:55" x14ac:dyDescent="0.25">
      <c r="I24"/>
    </row>
    <row r="25" spans="2:55" x14ac:dyDescent="0.25">
      <c r="I25"/>
    </row>
    <row r="26" spans="2:55" x14ac:dyDescent="0.25">
      <c r="I26"/>
    </row>
    <row r="27" spans="2:55" x14ac:dyDescent="0.25">
      <c r="I27"/>
    </row>
    <row r="28" spans="2:55" ht="27" customHeight="1" x14ac:dyDescent="0.25">
      <c r="I28"/>
    </row>
    <row r="29" spans="2:55" x14ac:dyDescent="0.25">
      <c r="I29"/>
    </row>
    <row r="30" spans="2:55" x14ac:dyDescent="0.25">
      <c r="I30"/>
    </row>
    <row r="31" spans="2:55" x14ac:dyDescent="0.25">
      <c r="I31"/>
    </row>
    <row r="32" spans="2:55" x14ac:dyDescent="0.25">
      <c r="I32"/>
    </row>
    <row r="33" spans="9:9" x14ac:dyDescent="0.25">
      <c r="I33"/>
    </row>
    <row r="34" spans="9:9" x14ac:dyDescent="0.25">
      <c r="I34"/>
    </row>
    <row r="35" spans="9:9" x14ac:dyDescent="0.25">
      <c r="I35"/>
    </row>
    <row r="36" spans="9:9" x14ac:dyDescent="0.25">
      <c r="I36"/>
    </row>
    <row r="37" spans="9:9" x14ac:dyDescent="0.25">
      <c r="I37"/>
    </row>
    <row r="38" spans="9:9" x14ac:dyDescent="0.25">
      <c r="I38"/>
    </row>
    <row r="39" spans="9:9" x14ac:dyDescent="0.25">
      <c r="I39"/>
    </row>
    <row r="40" spans="9:9" x14ac:dyDescent="0.25">
      <c r="I40"/>
    </row>
    <row r="41" spans="9:9" x14ac:dyDescent="0.25">
      <c r="I41"/>
    </row>
    <row r="42" spans="9:9" x14ac:dyDescent="0.25">
      <c r="I42"/>
    </row>
    <row r="43" spans="9:9" x14ac:dyDescent="0.25">
      <c r="I43"/>
    </row>
    <row r="44" spans="9:9" x14ac:dyDescent="0.25">
      <c r="I44"/>
    </row>
    <row r="45" spans="9:9" x14ac:dyDescent="0.25">
      <c r="I45"/>
    </row>
    <row r="46" spans="9:9" x14ac:dyDescent="0.25">
      <c r="I46"/>
    </row>
    <row r="47" spans="9:9" x14ac:dyDescent="0.25">
      <c r="I47"/>
    </row>
    <row r="48" spans="9:9" x14ac:dyDescent="0.25">
      <c r="I48"/>
    </row>
    <row r="49" spans="9:9" x14ac:dyDescent="0.25">
      <c r="I49"/>
    </row>
    <row r="50" spans="9:9" x14ac:dyDescent="0.25">
      <c r="I50"/>
    </row>
    <row r="51" spans="9:9" x14ac:dyDescent="0.25">
      <c r="I51"/>
    </row>
    <row r="52" spans="9:9" x14ac:dyDescent="0.25">
      <c r="I52"/>
    </row>
    <row r="53" spans="9:9" x14ac:dyDescent="0.25">
      <c r="I53"/>
    </row>
    <row r="54" spans="9:9" x14ac:dyDescent="0.25">
      <c r="I54"/>
    </row>
    <row r="55" spans="9:9" x14ac:dyDescent="0.25">
      <c r="I55"/>
    </row>
    <row r="56" spans="9:9" x14ac:dyDescent="0.25">
      <c r="I56"/>
    </row>
    <row r="57" spans="9:9" x14ac:dyDescent="0.25">
      <c r="I57"/>
    </row>
    <row r="58" spans="9:9" x14ac:dyDescent="0.25">
      <c r="I58"/>
    </row>
    <row r="59" spans="9:9" x14ac:dyDescent="0.25">
      <c r="I59"/>
    </row>
    <row r="60" spans="9:9" x14ac:dyDescent="0.25">
      <c r="I60"/>
    </row>
  </sheetData>
  <mergeCells count="7">
    <mergeCell ref="B14:K14"/>
    <mergeCell ref="B22:K22"/>
    <mergeCell ref="B21:F21"/>
    <mergeCell ref="G21:K21"/>
    <mergeCell ref="C15:E15"/>
    <mergeCell ref="F15:H15"/>
    <mergeCell ref="I15:K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5"/>
  <sheetViews>
    <sheetView topLeftCell="A11" workbookViewId="0">
      <selection sqref="A1:D21"/>
    </sheetView>
  </sheetViews>
  <sheetFormatPr defaultRowHeight="15" x14ac:dyDescent="0.25"/>
  <cols>
    <col min="1" max="1" width="15" customWidth="1"/>
    <col min="2" max="2" width="9.42578125" customWidth="1"/>
    <col min="3" max="3" width="10.5703125" customWidth="1"/>
    <col min="4" max="4" width="2.85546875" customWidth="1"/>
  </cols>
  <sheetData>
    <row r="1" spans="1:88" ht="75" customHeight="1" thickBot="1" x14ac:dyDescent="0.3">
      <c r="A1" s="240" t="s">
        <v>128</v>
      </c>
      <c r="B1" s="240"/>
      <c r="C1" s="240"/>
      <c r="D1" s="241"/>
    </row>
    <row r="2" spans="1:88" ht="17.25" customHeight="1" thickBot="1" x14ac:dyDescent="0.3">
      <c r="A2" s="83"/>
      <c r="B2" s="74" t="s">
        <v>126</v>
      </c>
      <c r="C2" s="82"/>
      <c r="D2" s="78"/>
      <c r="E2" s="60"/>
      <c r="F2" s="60"/>
      <c r="G2" s="77"/>
      <c r="H2" s="77"/>
      <c r="I2" s="77"/>
      <c r="J2" s="60"/>
      <c r="K2" s="246"/>
      <c r="L2" s="57"/>
      <c r="M2" s="57"/>
      <c r="N2" s="57"/>
      <c r="O2" s="60"/>
      <c r="P2" s="57"/>
      <c r="Q2" s="57"/>
      <c r="R2" s="57"/>
      <c r="S2" s="57"/>
      <c r="T2" s="75"/>
      <c r="U2" s="75"/>
      <c r="V2" s="115"/>
      <c r="W2" s="226"/>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row>
    <row r="3" spans="1:88" ht="28.5" customHeight="1" x14ac:dyDescent="0.25">
      <c r="A3" s="84" t="s">
        <v>81</v>
      </c>
      <c r="B3" s="244" t="s">
        <v>79</v>
      </c>
      <c r="C3" s="245"/>
      <c r="D3" s="80"/>
      <c r="E3" s="60"/>
      <c r="F3" s="60"/>
      <c r="G3" s="77"/>
      <c r="H3" s="77"/>
      <c r="I3" s="77"/>
      <c r="J3" s="60"/>
      <c r="K3" s="246"/>
      <c r="L3" s="78"/>
      <c r="M3" s="78"/>
      <c r="N3" s="78"/>
      <c r="O3" s="57"/>
      <c r="P3" s="57"/>
      <c r="Q3" s="57"/>
      <c r="R3" s="57"/>
      <c r="S3" s="57"/>
      <c r="T3" s="57"/>
      <c r="U3" s="57"/>
      <c r="V3" s="60"/>
      <c r="W3" s="226"/>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row>
    <row r="4" spans="1:88" ht="36" customHeight="1" x14ac:dyDescent="0.25">
      <c r="A4" s="85" t="s">
        <v>38</v>
      </c>
      <c r="B4" s="57">
        <v>2.1419999999999999</v>
      </c>
      <c r="C4" s="114">
        <v>2.6179999999999999</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row>
    <row r="5" spans="1:88" x14ac:dyDescent="0.25">
      <c r="A5" s="85" t="s">
        <v>52</v>
      </c>
      <c r="B5" s="57">
        <v>2.9609999999999999</v>
      </c>
      <c r="C5" s="114">
        <v>3.6190000000000002</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row>
    <row r="6" spans="1:88" s="55" customFormat="1" ht="15.75" thickBot="1" x14ac:dyDescent="0.3">
      <c r="A6" s="116"/>
      <c r="B6" s="117"/>
      <c r="C6" s="118"/>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row>
    <row r="7" spans="1:88" ht="39" x14ac:dyDescent="0.25">
      <c r="A7" s="84" t="s">
        <v>82</v>
      </c>
      <c r="B7" s="57" t="s">
        <v>76</v>
      </c>
      <c r="C7" s="88" t="s">
        <v>80</v>
      </c>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row>
    <row r="8" spans="1:88" ht="18.75" customHeight="1" x14ac:dyDescent="0.25">
      <c r="A8" s="166" t="s">
        <v>94</v>
      </c>
      <c r="B8" s="167"/>
      <c r="C8" s="171"/>
      <c r="D8" s="79"/>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row>
    <row r="9" spans="1:88" ht="30" x14ac:dyDescent="0.25">
      <c r="A9" s="85" t="s">
        <v>38</v>
      </c>
      <c r="B9" s="57">
        <v>2.36</v>
      </c>
      <c r="C9" s="114" t="s">
        <v>57</v>
      </c>
      <c r="D9" s="78"/>
    </row>
    <row r="10" spans="1:88" x14ac:dyDescent="0.25">
      <c r="A10" s="86" t="s">
        <v>52</v>
      </c>
      <c r="B10" s="57">
        <v>3.16</v>
      </c>
      <c r="C10" s="114" t="s">
        <v>57</v>
      </c>
      <c r="D10" s="78"/>
    </row>
    <row r="11" spans="1:88" x14ac:dyDescent="0.25">
      <c r="A11" s="166" t="s">
        <v>78</v>
      </c>
      <c r="B11" s="167"/>
      <c r="C11" s="168"/>
      <c r="D11" s="60"/>
      <c r="E11" s="170"/>
      <c r="F11" s="57"/>
      <c r="G11" s="57"/>
    </row>
    <row r="12" spans="1:88" ht="28.5" customHeight="1" x14ac:dyDescent="0.25">
      <c r="A12" s="86" t="s">
        <v>38</v>
      </c>
      <c r="B12" s="57">
        <v>1.45</v>
      </c>
      <c r="C12" s="114" t="s">
        <v>58</v>
      </c>
      <c r="D12" s="78"/>
      <c r="E12" s="60"/>
      <c r="F12" s="57"/>
      <c r="G12" s="57"/>
    </row>
    <row r="13" spans="1:88" x14ac:dyDescent="0.25">
      <c r="A13" s="86" t="s">
        <v>52</v>
      </c>
      <c r="B13" s="57">
        <v>2.3199999999999998</v>
      </c>
      <c r="C13" s="114" t="s">
        <v>58</v>
      </c>
      <c r="D13" s="78"/>
      <c r="E13" s="60"/>
      <c r="F13" s="57"/>
      <c r="G13" s="57"/>
    </row>
    <row r="14" spans="1:88" x14ac:dyDescent="0.25">
      <c r="A14" s="169" t="s">
        <v>77</v>
      </c>
      <c r="B14" s="167"/>
      <c r="C14" s="168"/>
      <c r="D14" s="60"/>
    </row>
    <row r="15" spans="1:88" ht="30" x14ac:dyDescent="0.25">
      <c r="A15" s="85" t="s">
        <v>38</v>
      </c>
      <c r="B15" s="57">
        <v>1.84</v>
      </c>
      <c r="C15" s="114" t="s">
        <v>58</v>
      </c>
      <c r="D15" s="60"/>
    </row>
    <row r="16" spans="1:88" x14ac:dyDescent="0.25">
      <c r="A16" s="86" t="s">
        <v>52</v>
      </c>
      <c r="B16" s="57">
        <v>2.84</v>
      </c>
      <c r="C16" s="114" t="s">
        <v>58</v>
      </c>
      <c r="D16" s="60"/>
    </row>
    <row r="17" spans="1:4" s="174" customFormat="1" ht="30" x14ac:dyDescent="0.25">
      <c r="A17" s="166" t="s">
        <v>117</v>
      </c>
      <c r="B17" s="167" t="s">
        <v>76</v>
      </c>
      <c r="C17" s="168"/>
      <c r="D17" s="173"/>
    </row>
    <row r="18" spans="1:4" x14ac:dyDescent="0.25">
      <c r="A18" s="86" t="s">
        <v>38</v>
      </c>
      <c r="B18" s="57">
        <v>2.16</v>
      </c>
      <c r="C18" s="114" t="s">
        <v>57</v>
      </c>
      <c r="D18" s="60"/>
    </row>
    <row r="19" spans="1:4" x14ac:dyDescent="0.25">
      <c r="A19" s="86" t="s">
        <v>52</v>
      </c>
      <c r="B19" s="57">
        <v>3.49</v>
      </c>
      <c r="C19" s="114" t="s">
        <v>57</v>
      </c>
      <c r="D19" s="60"/>
    </row>
    <row r="20" spans="1:4" s="55" customFormat="1" ht="15.75" thickBot="1" x14ac:dyDescent="0.3">
      <c r="A20" s="87"/>
      <c r="B20" s="81"/>
      <c r="C20" s="72"/>
    </row>
    <row r="21" spans="1:4" ht="45.75" customHeight="1" thickBot="1" x14ac:dyDescent="0.3">
      <c r="A21" s="175" t="s">
        <v>93</v>
      </c>
      <c r="B21" s="242" t="s">
        <v>92</v>
      </c>
      <c r="C21" s="243"/>
      <c r="D21" s="76"/>
    </row>
    <row r="22" spans="1:4" x14ac:dyDescent="0.25">
      <c r="A22" s="60"/>
      <c r="B22" s="60"/>
      <c r="C22" s="60"/>
      <c r="D22" s="60"/>
    </row>
    <row r="23" spans="1:4" x14ac:dyDescent="0.25">
      <c r="A23" s="60"/>
      <c r="B23" s="60"/>
      <c r="C23" s="60"/>
      <c r="D23" s="60"/>
    </row>
    <row r="24" spans="1:4" x14ac:dyDescent="0.25">
      <c r="A24" s="60"/>
      <c r="B24" s="60"/>
      <c r="C24" s="60"/>
      <c r="D24" s="60"/>
    </row>
    <row r="25" spans="1:4" x14ac:dyDescent="0.25">
      <c r="A25" s="60"/>
      <c r="B25" s="60"/>
      <c r="C25" s="60"/>
      <c r="D25" s="60"/>
    </row>
    <row r="26" spans="1:4" x14ac:dyDescent="0.25">
      <c r="A26" s="60"/>
      <c r="B26" s="60"/>
      <c r="C26" s="60"/>
      <c r="D26" s="60"/>
    </row>
    <row r="27" spans="1:4" x14ac:dyDescent="0.25">
      <c r="A27" s="60"/>
      <c r="B27" s="60"/>
      <c r="C27" s="60"/>
      <c r="D27" s="60"/>
    </row>
    <row r="28" spans="1:4" x14ac:dyDescent="0.25">
      <c r="A28" s="60"/>
      <c r="B28" s="60"/>
      <c r="C28" s="60"/>
      <c r="D28" s="60"/>
    </row>
    <row r="29" spans="1:4" x14ac:dyDescent="0.25">
      <c r="A29" s="60"/>
      <c r="B29" s="60"/>
      <c r="C29" s="60"/>
      <c r="D29" s="60"/>
    </row>
    <row r="30" spans="1:4" x14ac:dyDescent="0.25">
      <c r="A30" s="60"/>
      <c r="B30" s="60"/>
      <c r="C30" s="60"/>
      <c r="D30" s="60"/>
    </row>
    <row r="31" spans="1:4" x14ac:dyDescent="0.25">
      <c r="A31" s="60"/>
      <c r="B31" s="60"/>
      <c r="C31" s="60"/>
      <c r="D31" s="60"/>
    </row>
    <row r="32" spans="1:4" x14ac:dyDescent="0.25">
      <c r="A32" s="60"/>
      <c r="B32" s="60"/>
      <c r="C32" s="60"/>
      <c r="D32" s="60"/>
    </row>
    <row r="33" spans="1:4" x14ac:dyDescent="0.25">
      <c r="A33" s="60"/>
      <c r="B33" s="60"/>
      <c r="C33" s="60"/>
      <c r="D33" s="60"/>
    </row>
    <row r="34" spans="1:4" x14ac:dyDescent="0.25">
      <c r="A34" s="60"/>
      <c r="B34" s="60"/>
      <c r="C34" s="60"/>
      <c r="D34" s="60"/>
    </row>
    <row r="35" spans="1:4" x14ac:dyDescent="0.25">
      <c r="A35" s="60"/>
      <c r="B35" s="60"/>
      <c r="C35" s="60"/>
      <c r="D35" s="60"/>
    </row>
  </sheetData>
  <mergeCells count="5">
    <mergeCell ref="W2:W3"/>
    <mergeCell ref="A1:D1"/>
    <mergeCell ref="B21:C21"/>
    <mergeCell ref="B3:C3"/>
    <mergeCell ref="K2:K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workbookViewId="0">
      <selection activeCell="G3" sqref="G3"/>
    </sheetView>
  </sheetViews>
  <sheetFormatPr defaultRowHeight="15" x14ac:dyDescent="0.25"/>
  <cols>
    <col min="1" max="1" width="19.140625" customWidth="1"/>
    <col min="5" max="5" width="9.5703125" bestFit="1" customWidth="1"/>
    <col min="8" max="8" width="11.5703125" customWidth="1"/>
    <col min="14" max="14" width="15.42578125" customWidth="1"/>
  </cols>
  <sheetData>
    <row r="1" spans="1:17" ht="88.5" customHeight="1" x14ac:dyDescent="0.25">
      <c r="A1" s="247" t="s">
        <v>127</v>
      </c>
      <c r="B1" s="248"/>
      <c r="C1" s="248"/>
      <c r="D1" s="248"/>
      <c r="E1" s="249"/>
      <c r="F1" s="138"/>
    </row>
    <row r="2" spans="1:17" x14ac:dyDescent="0.25">
      <c r="A2" s="204" t="s">
        <v>47</v>
      </c>
      <c r="B2" s="60" t="s">
        <v>49</v>
      </c>
      <c r="C2" s="69" t="s">
        <v>50</v>
      </c>
      <c r="D2" s="60" t="s">
        <v>51</v>
      </c>
      <c r="E2" s="61"/>
      <c r="F2" s="15"/>
      <c r="J2" s="35"/>
      <c r="K2" s="35"/>
      <c r="L2" s="41"/>
      <c r="M2" s="35"/>
    </row>
    <row r="3" spans="1:17" x14ac:dyDescent="0.25">
      <c r="A3" s="59" t="s">
        <v>36</v>
      </c>
      <c r="B3" s="57" t="s">
        <v>56</v>
      </c>
      <c r="C3" s="57" t="s">
        <v>56</v>
      </c>
      <c r="D3" s="57" t="s">
        <v>56</v>
      </c>
      <c r="E3" s="163"/>
      <c r="F3" s="15"/>
      <c r="G3" s="52"/>
      <c r="H3" s="52"/>
      <c r="I3" s="52"/>
      <c r="J3" s="40"/>
      <c r="K3" s="40"/>
      <c r="L3" s="42"/>
      <c r="M3" s="52"/>
      <c r="N3" s="52"/>
      <c r="O3" s="52"/>
      <c r="P3" s="40"/>
      <c r="Q3" s="40"/>
    </row>
    <row r="4" spans="1:17" x14ac:dyDescent="0.25">
      <c r="A4" s="59" t="s">
        <v>38</v>
      </c>
      <c r="B4" s="57">
        <v>2.38</v>
      </c>
      <c r="C4" s="57">
        <v>1.54</v>
      </c>
      <c r="D4" s="31">
        <v>3.69</v>
      </c>
      <c r="E4" s="164"/>
      <c r="F4" s="15"/>
      <c r="L4" s="15"/>
      <c r="M4" s="52"/>
      <c r="N4" s="52"/>
      <c r="O4" s="52"/>
    </row>
    <row r="5" spans="1:17" x14ac:dyDescent="0.25">
      <c r="A5" s="59" t="s">
        <v>52</v>
      </c>
      <c r="B5" s="57">
        <v>3.29</v>
      </c>
      <c r="C5" s="75">
        <v>1.99</v>
      </c>
      <c r="D5" s="31">
        <v>5.45</v>
      </c>
      <c r="E5" s="164"/>
      <c r="F5" s="15"/>
      <c r="L5" s="15"/>
      <c r="M5" s="52"/>
      <c r="N5" s="52"/>
      <c r="O5" s="52"/>
    </row>
    <row r="6" spans="1:17" s="200" customFormat="1" x14ac:dyDescent="0.25">
      <c r="A6" s="205"/>
      <c r="B6" s="198"/>
      <c r="C6" s="198"/>
      <c r="D6" s="198"/>
      <c r="E6" s="199"/>
      <c r="M6" s="202"/>
      <c r="N6" s="202"/>
      <c r="O6" s="202"/>
    </row>
    <row r="7" spans="1:17" x14ac:dyDescent="0.25">
      <c r="A7" s="204" t="s">
        <v>130</v>
      </c>
      <c r="B7" s="57"/>
      <c r="C7" s="57"/>
      <c r="D7" s="57"/>
      <c r="E7" s="164" t="s">
        <v>73</v>
      </c>
      <c r="M7" s="52"/>
      <c r="N7" s="52"/>
      <c r="O7" s="52"/>
    </row>
    <row r="8" spans="1:17" x14ac:dyDescent="0.25">
      <c r="A8" s="59" t="s">
        <v>36</v>
      </c>
      <c r="B8" s="57" t="s">
        <v>56</v>
      </c>
      <c r="C8" s="57" t="s">
        <v>56</v>
      </c>
      <c r="D8" s="57" t="s">
        <v>56</v>
      </c>
      <c r="E8" s="164" t="s">
        <v>115</v>
      </c>
      <c r="G8" s="52"/>
      <c r="H8" s="52"/>
      <c r="I8" s="52"/>
      <c r="M8" s="52"/>
      <c r="N8" s="52"/>
      <c r="O8" s="52"/>
    </row>
    <row r="9" spans="1:17" x14ac:dyDescent="0.25">
      <c r="A9" s="59" t="s">
        <v>38</v>
      </c>
      <c r="B9" s="57">
        <v>1.45</v>
      </c>
      <c r="C9" s="57">
        <v>0.94</v>
      </c>
      <c r="D9" s="57">
        <v>2.2400000000000002</v>
      </c>
      <c r="E9" s="164">
        <f>D9/C9</f>
        <v>2.3829787234042556</v>
      </c>
      <c r="K9" s="20"/>
      <c r="M9" s="52"/>
      <c r="N9" s="52"/>
      <c r="O9" s="52"/>
      <c r="Q9" s="20"/>
    </row>
    <row r="10" spans="1:17" x14ac:dyDescent="0.25">
      <c r="A10" s="59" t="s">
        <v>52</v>
      </c>
      <c r="B10" s="57">
        <v>2.3199999999999998</v>
      </c>
      <c r="C10" s="57">
        <v>1.38</v>
      </c>
      <c r="D10" s="57">
        <v>3.91</v>
      </c>
      <c r="E10" s="164">
        <f>D10/C10</f>
        <v>2.8333333333333335</v>
      </c>
      <c r="K10" s="20"/>
      <c r="M10" s="52"/>
      <c r="N10" s="52"/>
      <c r="O10" s="52"/>
      <c r="Q10" s="20"/>
    </row>
    <row r="11" spans="1:17" s="200" customFormat="1" x14ac:dyDescent="0.25">
      <c r="A11" s="205"/>
      <c r="B11" s="198"/>
      <c r="C11" s="198"/>
      <c r="D11" s="198"/>
      <c r="E11" s="199"/>
      <c r="K11" s="201"/>
      <c r="M11" s="202"/>
      <c r="N11" s="202"/>
      <c r="O11" s="202"/>
      <c r="Q11" s="201"/>
    </row>
    <row r="12" spans="1:17" x14ac:dyDescent="0.25">
      <c r="A12" s="206" t="s">
        <v>116</v>
      </c>
      <c r="B12" s="60"/>
      <c r="C12" s="60"/>
      <c r="D12" s="60"/>
      <c r="E12" s="164"/>
      <c r="M12" s="52"/>
      <c r="N12" s="52"/>
      <c r="O12" s="52"/>
    </row>
    <row r="13" spans="1:17" x14ac:dyDescent="0.25">
      <c r="A13" s="59" t="s">
        <v>36</v>
      </c>
      <c r="B13" s="57" t="s">
        <v>56</v>
      </c>
      <c r="C13" s="57" t="s">
        <v>56</v>
      </c>
      <c r="D13" s="57" t="s">
        <v>56</v>
      </c>
      <c r="E13" s="164" t="s">
        <v>115</v>
      </c>
      <c r="K13" s="20"/>
      <c r="M13" s="52"/>
      <c r="N13" s="52"/>
      <c r="O13" s="52"/>
      <c r="Q13" s="20"/>
    </row>
    <row r="14" spans="1:17" x14ac:dyDescent="0.25">
      <c r="A14" s="59" t="s">
        <v>38</v>
      </c>
      <c r="B14" s="57">
        <v>1.84</v>
      </c>
      <c r="C14" s="57">
        <v>1.18</v>
      </c>
      <c r="D14" s="57">
        <v>2.86</v>
      </c>
      <c r="E14" s="164">
        <f>D14/C14</f>
        <v>2.4237288135593222</v>
      </c>
      <c r="G14" s="38"/>
      <c r="H14" s="38"/>
      <c r="I14" s="38"/>
      <c r="J14" s="52"/>
      <c r="M14" s="52"/>
      <c r="N14" s="52"/>
      <c r="O14" s="52"/>
      <c r="P14" s="52"/>
    </row>
    <row r="15" spans="1:17" x14ac:dyDescent="0.25">
      <c r="A15" s="59" t="s">
        <v>52</v>
      </c>
      <c r="B15" s="57">
        <v>2.84</v>
      </c>
      <c r="C15" s="57">
        <v>1.62</v>
      </c>
      <c r="D15" s="57">
        <v>4.99</v>
      </c>
      <c r="E15" s="164">
        <f>D15/C15</f>
        <v>3.0802469135802468</v>
      </c>
      <c r="J15" s="20"/>
      <c r="M15" s="52"/>
      <c r="N15" s="52"/>
      <c r="O15" s="52"/>
      <c r="P15" s="20"/>
    </row>
    <row r="16" spans="1:17" s="200" customFormat="1" x14ac:dyDescent="0.25">
      <c r="A16" s="205"/>
      <c r="B16" s="198"/>
      <c r="C16" s="198"/>
      <c r="D16" s="198"/>
      <c r="E16" s="203"/>
      <c r="J16" s="201"/>
      <c r="M16" s="202"/>
      <c r="N16" s="202"/>
      <c r="O16" s="202"/>
      <c r="P16" s="201"/>
    </row>
    <row r="17" spans="1:23" x14ac:dyDescent="0.25">
      <c r="A17" s="204" t="s">
        <v>129</v>
      </c>
      <c r="B17" s="57"/>
      <c r="C17" s="57"/>
      <c r="D17" s="57"/>
      <c r="E17" s="165"/>
    </row>
    <row r="18" spans="1:23" x14ac:dyDescent="0.25">
      <c r="A18" s="59" t="s">
        <v>36</v>
      </c>
      <c r="B18" s="57" t="s">
        <v>56</v>
      </c>
      <c r="C18" s="57" t="s">
        <v>56</v>
      </c>
      <c r="D18" s="57" t="s">
        <v>56</v>
      </c>
      <c r="E18" s="164" t="s">
        <v>115</v>
      </c>
    </row>
    <row r="19" spans="1:23" x14ac:dyDescent="0.25">
      <c r="A19" s="59" t="s">
        <v>38</v>
      </c>
      <c r="B19" s="57">
        <v>1.45</v>
      </c>
      <c r="C19" s="57">
        <v>0.93</v>
      </c>
      <c r="D19" s="57">
        <v>2.27</v>
      </c>
      <c r="E19" s="164">
        <f>D19/C19</f>
        <v>2.4408602150537635</v>
      </c>
    </row>
    <row r="20" spans="1:23" x14ac:dyDescent="0.25">
      <c r="A20" s="111" t="s">
        <v>52</v>
      </c>
      <c r="B20" s="128">
        <v>2.5</v>
      </c>
      <c r="C20" s="128">
        <v>1.39</v>
      </c>
      <c r="D20" s="128">
        <v>4.51</v>
      </c>
      <c r="E20" s="207">
        <f>D20/C20</f>
        <v>3.2446043165467628</v>
      </c>
      <c r="U20" s="54"/>
      <c r="V20" s="54"/>
      <c r="W20" s="54"/>
    </row>
    <row r="21" spans="1:23" x14ac:dyDescent="0.25">
      <c r="F21" s="219"/>
      <c r="G21" s="219"/>
      <c r="H21" s="219"/>
      <c r="U21" s="54"/>
      <c r="V21" s="54"/>
      <c r="W21" s="54"/>
    </row>
    <row r="22" spans="1:23" x14ac:dyDescent="0.25">
      <c r="F22" s="54"/>
      <c r="G22" s="54"/>
      <c r="H22" s="54"/>
    </row>
    <row r="23" spans="1:23" x14ac:dyDescent="0.25">
      <c r="F23" s="54"/>
      <c r="G23" s="54"/>
      <c r="H23" s="54"/>
      <c r="S23" s="20"/>
    </row>
    <row r="24" spans="1:23" x14ac:dyDescent="0.25">
      <c r="F24" s="54"/>
      <c r="G24" s="54"/>
      <c r="H24" s="54"/>
      <c r="S24" s="20"/>
    </row>
    <row r="25" spans="1:23" x14ac:dyDescent="0.25">
      <c r="B25" s="219"/>
      <c r="C25" s="219"/>
      <c r="D25" s="219"/>
      <c r="E25" s="52"/>
    </row>
    <row r="26" spans="1:23" x14ac:dyDescent="0.25">
      <c r="B26" s="54"/>
      <c r="C26" s="54"/>
      <c r="D26" s="54"/>
      <c r="E26" s="20"/>
    </row>
    <row r="27" spans="1:23" x14ac:dyDescent="0.25">
      <c r="E27" s="20"/>
    </row>
    <row r="29" spans="1:23" x14ac:dyDescent="0.25">
      <c r="B29" s="38"/>
      <c r="C29" s="38"/>
      <c r="D29" s="38"/>
    </row>
  </sheetData>
  <mergeCells count="3">
    <mergeCell ref="B25:D25"/>
    <mergeCell ref="F21:H2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Normal="100" workbookViewId="0">
      <selection activeCell="G22" sqref="G22"/>
    </sheetView>
  </sheetViews>
  <sheetFormatPr defaultRowHeight="15" x14ac:dyDescent="0.25"/>
  <cols>
    <col min="1" max="1" width="28.42578125" customWidth="1"/>
    <col min="2" max="2" width="13.85546875" customWidth="1"/>
    <col min="3" max="3" width="13.5703125" customWidth="1"/>
    <col min="4" max="4" width="8.140625" customWidth="1"/>
    <col min="5" max="5" width="7.5703125" customWidth="1"/>
    <col min="7" max="7" width="14.28515625" customWidth="1"/>
    <col min="8" max="8" width="11.140625" customWidth="1"/>
    <col min="9" max="9" width="11.85546875" customWidth="1"/>
    <col min="10" max="10" width="11.7109375" customWidth="1"/>
    <col min="12" max="12" width="16.28515625" customWidth="1"/>
    <col min="13" max="13" width="11.7109375" customWidth="1"/>
    <col min="14" max="14" width="8" customWidth="1"/>
    <col min="15" max="15" width="7.42578125" customWidth="1"/>
    <col min="17" max="17" width="6.5703125" style="25" customWidth="1"/>
    <col min="23" max="23" width="6.5703125" bestFit="1" customWidth="1"/>
    <col min="24" max="24" width="6.5703125" customWidth="1"/>
  </cols>
  <sheetData>
    <row r="1" spans="1:36" x14ac:dyDescent="0.25">
      <c r="A1" t="s">
        <v>96</v>
      </c>
    </row>
    <row r="2" spans="1:36" s="1" customFormat="1" x14ac:dyDescent="0.25">
      <c r="A2" s="1" t="s">
        <v>65</v>
      </c>
      <c r="Q2" s="24"/>
    </row>
    <row r="3" spans="1:36" s="1" customFormat="1" ht="42" customHeight="1" x14ac:dyDescent="0.25">
      <c r="C3" s="250" t="s">
        <v>29</v>
      </c>
      <c r="D3" s="250"/>
      <c r="E3" s="250"/>
      <c r="G3" s="250" t="s">
        <v>60</v>
      </c>
      <c r="H3" s="250"/>
      <c r="I3" s="250"/>
      <c r="L3" s="250" t="s">
        <v>61</v>
      </c>
      <c r="M3" s="250"/>
      <c r="N3" s="250"/>
      <c r="Q3" s="24"/>
    </row>
    <row r="4" spans="1:36" ht="30" x14ac:dyDescent="0.25">
      <c r="B4" s="39" t="s">
        <v>48</v>
      </c>
      <c r="C4" s="5" t="s">
        <v>11</v>
      </c>
      <c r="D4" s="5" t="s">
        <v>12</v>
      </c>
      <c r="E4" s="5" t="s">
        <v>13</v>
      </c>
      <c r="G4" s="39" t="s">
        <v>48</v>
      </c>
      <c r="H4" s="47" t="s">
        <v>11</v>
      </c>
      <c r="I4" s="48" t="s">
        <v>12</v>
      </c>
      <c r="J4" s="48" t="s">
        <v>13</v>
      </c>
      <c r="L4" s="39" t="s">
        <v>48</v>
      </c>
      <c r="M4" s="48" t="s">
        <v>11</v>
      </c>
      <c r="N4" s="48" t="s">
        <v>12</v>
      </c>
      <c r="O4" s="48" t="s">
        <v>13</v>
      </c>
      <c r="AA4" s="20"/>
      <c r="AC4" s="19"/>
      <c r="AD4" s="19"/>
    </row>
    <row r="5" spans="1:36" x14ac:dyDescent="0.25">
      <c r="A5" s="14" t="s">
        <v>21</v>
      </c>
      <c r="G5" s="13"/>
      <c r="H5" s="13"/>
      <c r="I5" s="13"/>
      <c r="J5" s="13"/>
      <c r="K5" s="13"/>
      <c r="L5" s="13"/>
      <c r="M5" s="13"/>
      <c r="N5" s="13"/>
      <c r="O5" s="13"/>
    </row>
    <row r="6" spans="1:36" x14ac:dyDescent="0.25">
      <c r="A6" s="2" t="s">
        <v>15</v>
      </c>
      <c r="B6">
        <v>891</v>
      </c>
      <c r="C6">
        <v>20.8</v>
      </c>
      <c r="D6" s="19">
        <v>18.545999999999999</v>
      </c>
      <c r="E6" s="19">
        <v>23.054000000000002</v>
      </c>
      <c r="G6" s="13">
        <v>598</v>
      </c>
      <c r="H6" s="20">
        <v>25.62</v>
      </c>
      <c r="I6" s="22">
        <v>22.660400000000003</v>
      </c>
      <c r="J6" s="22">
        <v>28.579599999999999</v>
      </c>
      <c r="K6" s="21">
        <f>SUM(H6:H8)</f>
        <v>88.87</v>
      </c>
      <c r="L6" s="13">
        <v>293</v>
      </c>
      <c r="M6" s="21">
        <v>15.86</v>
      </c>
      <c r="N6" s="22">
        <v>12.077199999999999</v>
      </c>
      <c r="O6" s="22">
        <v>19.642800000000001</v>
      </c>
      <c r="P6">
        <f>SUM(M6:M8)</f>
        <v>78.08</v>
      </c>
      <c r="S6" t="s">
        <v>40</v>
      </c>
      <c r="T6">
        <v>20.8</v>
      </c>
      <c r="U6">
        <v>1.1499999999999999</v>
      </c>
      <c r="V6">
        <f>T6-1.96*U6</f>
        <v>18.545999999999999</v>
      </c>
      <c r="W6">
        <f>T6+1.96*U6</f>
        <v>23.054000000000002</v>
      </c>
      <c r="Z6" t="s">
        <v>40</v>
      </c>
      <c r="AA6" s="20">
        <v>25.62</v>
      </c>
      <c r="AB6">
        <v>1.51</v>
      </c>
      <c r="AC6" s="19">
        <f t="shared" ref="AC6:AC10" si="0">AA6-1.96*AB6</f>
        <v>22.660400000000003</v>
      </c>
      <c r="AD6" s="19">
        <f t="shared" ref="AD6:AD10" si="1">AA6+1.96*AB6</f>
        <v>28.579599999999999</v>
      </c>
      <c r="AF6" t="s">
        <v>40</v>
      </c>
      <c r="AG6">
        <v>15.86</v>
      </c>
      <c r="AH6">
        <v>1.93</v>
      </c>
      <c r="AI6">
        <f t="shared" ref="AI6:AI10" si="2">AG6-1.96*AH6</f>
        <v>12.077199999999999</v>
      </c>
      <c r="AJ6">
        <f t="shared" ref="AJ6:AJ10" si="3">AG6+1.96*AH6</f>
        <v>19.642800000000001</v>
      </c>
    </row>
    <row r="7" spans="1:36" x14ac:dyDescent="0.25">
      <c r="A7" s="2" t="s">
        <v>16</v>
      </c>
      <c r="B7">
        <v>1250</v>
      </c>
      <c r="C7">
        <v>27.8</v>
      </c>
      <c r="D7" s="19">
        <v>25.5852</v>
      </c>
      <c r="E7" s="19">
        <v>30.014800000000001</v>
      </c>
      <c r="G7" s="13">
        <v>862</v>
      </c>
      <c r="H7" s="20">
        <v>37.549999999999997</v>
      </c>
      <c r="I7" s="22">
        <v>34.394399999999997</v>
      </c>
      <c r="J7" s="22">
        <v>40.705599999999997</v>
      </c>
      <c r="K7" s="13"/>
      <c r="L7" s="13">
        <v>388</v>
      </c>
      <c r="M7" s="21">
        <v>17.82</v>
      </c>
      <c r="N7" s="22">
        <v>15.3896</v>
      </c>
      <c r="O7" s="22">
        <v>20.250399999999999</v>
      </c>
      <c r="S7" t="s">
        <v>41</v>
      </c>
      <c r="T7">
        <v>27.8</v>
      </c>
      <c r="U7">
        <v>1.1299999999999999</v>
      </c>
      <c r="V7">
        <f t="shared" ref="V7:V10" si="4">T7-1.96*U7</f>
        <v>25.5852</v>
      </c>
      <c r="W7">
        <f t="shared" ref="W7:W10" si="5">T7+1.96*U7</f>
        <v>30.014800000000001</v>
      </c>
      <c r="Z7" t="s">
        <v>41</v>
      </c>
      <c r="AA7" s="20">
        <v>37.549999999999997</v>
      </c>
      <c r="AB7">
        <v>1.61</v>
      </c>
      <c r="AC7" s="19">
        <f t="shared" si="0"/>
        <v>34.394399999999997</v>
      </c>
      <c r="AD7" s="19">
        <f t="shared" si="1"/>
        <v>40.705599999999997</v>
      </c>
      <c r="AF7" t="s">
        <v>41</v>
      </c>
      <c r="AG7">
        <v>17.82</v>
      </c>
      <c r="AH7">
        <v>1.24</v>
      </c>
      <c r="AI7">
        <f t="shared" si="2"/>
        <v>15.3896</v>
      </c>
      <c r="AJ7">
        <f t="shared" si="3"/>
        <v>20.250399999999999</v>
      </c>
    </row>
    <row r="8" spans="1:36" x14ac:dyDescent="0.25">
      <c r="A8" s="2" t="s">
        <v>17</v>
      </c>
      <c r="B8">
        <v>1392</v>
      </c>
      <c r="C8">
        <v>34.950000000000003</v>
      </c>
      <c r="D8" s="19">
        <v>32.323599999999999</v>
      </c>
      <c r="E8" s="19">
        <v>37.576400000000007</v>
      </c>
      <c r="G8" s="13">
        <v>607</v>
      </c>
      <c r="H8" s="20">
        <v>25.7</v>
      </c>
      <c r="I8" s="22">
        <v>22.916799999999999</v>
      </c>
      <c r="J8" s="22">
        <v>28.4832</v>
      </c>
      <c r="K8" s="13"/>
      <c r="L8" s="13">
        <v>785</v>
      </c>
      <c r="M8" s="21">
        <v>44.4</v>
      </c>
      <c r="N8" s="22">
        <v>39.931199999999997</v>
      </c>
      <c r="O8" s="22">
        <v>48.8688</v>
      </c>
      <c r="S8" t="s">
        <v>42</v>
      </c>
      <c r="T8">
        <v>34.950000000000003</v>
      </c>
      <c r="U8">
        <v>1.34</v>
      </c>
      <c r="V8">
        <f t="shared" si="4"/>
        <v>32.323599999999999</v>
      </c>
      <c r="W8">
        <f t="shared" si="5"/>
        <v>37.576400000000007</v>
      </c>
      <c r="Z8" t="s">
        <v>42</v>
      </c>
      <c r="AA8" s="20">
        <v>25.7</v>
      </c>
      <c r="AB8">
        <v>1.42</v>
      </c>
      <c r="AC8" s="19">
        <f t="shared" si="0"/>
        <v>22.916799999999999</v>
      </c>
      <c r="AD8" s="19">
        <f t="shared" si="1"/>
        <v>28.4832</v>
      </c>
      <c r="AF8" t="s">
        <v>42</v>
      </c>
      <c r="AG8">
        <v>44.4</v>
      </c>
      <c r="AH8">
        <v>2.2799999999999998</v>
      </c>
      <c r="AI8">
        <f t="shared" si="2"/>
        <v>39.931199999999997</v>
      </c>
      <c r="AJ8">
        <f t="shared" si="3"/>
        <v>48.8688</v>
      </c>
    </row>
    <row r="9" spans="1:36" x14ac:dyDescent="0.25">
      <c r="A9" s="2" t="s">
        <v>18</v>
      </c>
      <c r="B9">
        <v>625</v>
      </c>
      <c r="C9">
        <v>15.1</v>
      </c>
      <c r="D9" s="19">
        <v>13.433999999999999</v>
      </c>
      <c r="E9" s="19">
        <v>16.765999999999998</v>
      </c>
      <c r="G9" s="13">
        <v>189</v>
      </c>
      <c r="H9" s="20">
        <v>9.85</v>
      </c>
      <c r="I9" s="22">
        <v>8.0860000000000003</v>
      </c>
      <c r="J9" s="22">
        <v>11.613999999999999</v>
      </c>
      <c r="K9" s="13"/>
      <c r="L9" s="13">
        <v>436</v>
      </c>
      <c r="M9" s="21">
        <v>20.47</v>
      </c>
      <c r="N9" s="22">
        <v>17.235999999999997</v>
      </c>
      <c r="O9" s="22">
        <v>23.704000000000001</v>
      </c>
      <c r="S9" t="s">
        <v>43</v>
      </c>
      <c r="T9">
        <v>15.1</v>
      </c>
      <c r="U9">
        <v>0.85</v>
      </c>
      <c r="V9">
        <f t="shared" si="4"/>
        <v>13.433999999999999</v>
      </c>
      <c r="W9">
        <f t="shared" si="5"/>
        <v>16.765999999999998</v>
      </c>
      <c r="Z9" t="s">
        <v>43</v>
      </c>
      <c r="AA9" s="20">
        <v>9.85</v>
      </c>
      <c r="AB9">
        <v>0.9</v>
      </c>
      <c r="AC9" s="19">
        <f t="shared" si="0"/>
        <v>8.0860000000000003</v>
      </c>
      <c r="AD9" s="19">
        <f t="shared" si="1"/>
        <v>11.613999999999999</v>
      </c>
      <c r="AF9" t="s">
        <v>43</v>
      </c>
      <c r="AG9">
        <v>20.47</v>
      </c>
      <c r="AH9">
        <v>1.65</v>
      </c>
      <c r="AI9">
        <f t="shared" si="2"/>
        <v>17.235999999999997</v>
      </c>
      <c r="AJ9">
        <f t="shared" si="3"/>
        <v>23.704000000000001</v>
      </c>
    </row>
    <row r="10" spans="1:36" ht="15.75" customHeight="1" x14ac:dyDescent="0.25">
      <c r="A10" s="2" t="s">
        <v>19</v>
      </c>
      <c r="B10">
        <v>70</v>
      </c>
      <c r="C10">
        <v>1.35</v>
      </c>
      <c r="D10" s="19">
        <v>0.70320000000000005</v>
      </c>
      <c r="E10" s="19">
        <v>1.9968000000000001</v>
      </c>
      <c r="G10" s="13">
        <v>37</v>
      </c>
      <c r="H10" s="20">
        <v>1.27</v>
      </c>
      <c r="I10" s="22">
        <v>0.68200000000000005</v>
      </c>
      <c r="J10" s="22">
        <v>1.8580000000000001</v>
      </c>
      <c r="K10" s="13"/>
      <c r="L10" s="13">
        <v>33</v>
      </c>
      <c r="M10" s="21">
        <v>1.44</v>
      </c>
      <c r="N10" s="22">
        <v>0.28360000000000007</v>
      </c>
      <c r="O10" s="22">
        <v>2.5964</v>
      </c>
      <c r="S10" t="s">
        <v>44</v>
      </c>
      <c r="T10">
        <v>1.35</v>
      </c>
      <c r="U10">
        <v>0.33</v>
      </c>
      <c r="V10">
        <f t="shared" si="4"/>
        <v>0.70320000000000005</v>
      </c>
      <c r="W10">
        <f t="shared" si="5"/>
        <v>1.9968000000000001</v>
      </c>
      <c r="Z10" t="s">
        <v>44</v>
      </c>
      <c r="AA10" s="20">
        <v>1.27</v>
      </c>
      <c r="AB10">
        <v>0.3</v>
      </c>
      <c r="AC10" s="19">
        <f t="shared" si="0"/>
        <v>0.68200000000000005</v>
      </c>
      <c r="AD10" s="19">
        <f t="shared" si="1"/>
        <v>1.8580000000000001</v>
      </c>
      <c r="AF10" t="s">
        <v>44</v>
      </c>
      <c r="AG10">
        <v>1.44</v>
      </c>
      <c r="AH10">
        <v>0.59</v>
      </c>
      <c r="AI10">
        <f t="shared" si="2"/>
        <v>0.28360000000000007</v>
      </c>
      <c r="AJ10">
        <f t="shared" si="3"/>
        <v>2.5964</v>
      </c>
    </row>
    <row r="11" spans="1:36" ht="15.75" customHeight="1" x14ac:dyDescent="0.25">
      <c r="A11" s="14" t="s">
        <v>14</v>
      </c>
      <c r="C11" s="20"/>
      <c r="D11" s="19"/>
      <c r="E11" s="19"/>
      <c r="G11" s="13"/>
      <c r="H11" s="13"/>
      <c r="I11" s="13"/>
      <c r="J11" s="13"/>
      <c r="K11" s="13"/>
      <c r="L11" s="13"/>
      <c r="M11" s="13"/>
      <c r="N11" s="13"/>
      <c r="O11" s="13"/>
    </row>
    <row r="12" spans="1:36" ht="15.75" customHeight="1" x14ac:dyDescent="0.25">
      <c r="A12" s="2" t="s">
        <v>25</v>
      </c>
      <c r="B12">
        <v>3034</v>
      </c>
      <c r="C12" s="19">
        <v>71.69</v>
      </c>
      <c r="D12" s="19">
        <v>69.004800000000003</v>
      </c>
      <c r="E12" s="19">
        <v>74.375199999999992</v>
      </c>
      <c r="G12" s="13">
        <v>1640</v>
      </c>
      <c r="H12" s="20">
        <v>72.84</v>
      </c>
      <c r="I12">
        <v>69.704000000000008</v>
      </c>
      <c r="J12">
        <v>75.975999999999999</v>
      </c>
      <c r="K12" s="13"/>
      <c r="L12" s="13">
        <v>1394</v>
      </c>
      <c r="M12" s="21">
        <v>70.510000000000005</v>
      </c>
      <c r="N12" s="22">
        <v>65.72760000000001</v>
      </c>
      <c r="O12" s="22">
        <v>75.292400000000001</v>
      </c>
      <c r="Q12" s="26"/>
      <c r="S12" t="s">
        <v>36</v>
      </c>
      <c r="T12" s="19">
        <v>71.69</v>
      </c>
      <c r="U12">
        <v>1.37</v>
      </c>
      <c r="V12" s="18">
        <f t="shared" ref="V12:V15" si="6">T12-1.96*U12</f>
        <v>69.004800000000003</v>
      </c>
      <c r="W12" s="18">
        <f t="shared" ref="W12:W15" si="7">T12+1.96*U12</f>
        <v>74.375199999999992</v>
      </c>
      <c r="X12" s="18"/>
      <c r="Z12" t="s">
        <v>36</v>
      </c>
      <c r="AA12" s="20">
        <v>72.84</v>
      </c>
      <c r="AB12">
        <v>1.6</v>
      </c>
      <c r="AC12" s="19">
        <f t="shared" ref="AC12:AC15" si="8">AA12-1.96*AB12</f>
        <v>69.704000000000008</v>
      </c>
      <c r="AD12" s="19">
        <f t="shared" ref="AD12:AD15" si="9">AA12+1.96*AB12</f>
        <v>75.975999999999999</v>
      </c>
      <c r="AF12" t="s">
        <v>36</v>
      </c>
      <c r="AG12">
        <v>70.510000000000005</v>
      </c>
      <c r="AH12">
        <v>2.44</v>
      </c>
      <c r="AI12">
        <f t="shared" ref="AI12:AI15" si="10">AG12-1.96*AH12</f>
        <v>65.72760000000001</v>
      </c>
      <c r="AJ12">
        <f t="shared" ref="AJ12:AJ15" si="11">AG12+1.96*AH12</f>
        <v>75.292400000000001</v>
      </c>
    </row>
    <row r="13" spans="1:36" ht="15.75" customHeight="1" x14ac:dyDescent="0.25">
      <c r="A13" s="2" t="s">
        <v>26</v>
      </c>
      <c r="B13">
        <v>369</v>
      </c>
      <c r="C13" s="19">
        <v>9.61</v>
      </c>
      <c r="D13" s="19">
        <v>7.9832000000000001</v>
      </c>
      <c r="E13" s="19">
        <v>11.236799999999999</v>
      </c>
      <c r="G13" s="13">
        <v>147</v>
      </c>
      <c r="H13" s="20">
        <v>7.05</v>
      </c>
      <c r="I13" s="22">
        <v>5.09</v>
      </c>
      <c r="J13" s="22">
        <v>9.01</v>
      </c>
      <c r="K13" s="21">
        <f>SUM(H13:H15)</f>
        <v>27.15</v>
      </c>
      <c r="L13" s="13">
        <v>222</v>
      </c>
      <c r="M13" s="21">
        <v>12.23</v>
      </c>
      <c r="N13" s="22">
        <v>9.4860000000000007</v>
      </c>
      <c r="O13" s="22">
        <v>14.974</v>
      </c>
      <c r="P13" s="20">
        <f>SUM(M13:M15)</f>
        <v>29.490000000000002</v>
      </c>
      <c r="Q13" s="26"/>
      <c r="S13" t="s">
        <v>38</v>
      </c>
      <c r="T13" s="19">
        <v>9.61</v>
      </c>
      <c r="U13">
        <v>0.83</v>
      </c>
      <c r="V13" s="18">
        <f t="shared" si="6"/>
        <v>7.9832000000000001</v>
      </c>
      <c r="W13" s="18">
        <f t="shared" si="7"/>
        <v>11.236799999999999</v>
      </c>
      <c r="X13" s="18"/>
      <c r="Z13" t="s">
        <v>38</v>
      </c>
      <c r="AA13" s="20">
        <v>7.05</v>
      </c>
      <c r="AB13">
        <v>1</v>
      </c>
      <c r="AC13" s="19">
        <f t="shared" si="8"/>
        <v>5.09</v>
      </c>
      <c r="AD13" s="19">
        <f t="shared" si="9"/>
        <v>9.01</v>
      </c>
      <c r="AF13" t="s">
        <v>38</v>
      </c>
      <c r="AG13">
        <v>12.23</v>
      </c>
      <c r="AH13">
        <v>1.4</v>
      </c>
      <c r="AI13">
        <f t="shared" si="10"/>
        <v>9.4860000000000007</v>
      </c>
      <c r="AJ13">
        <f t="shared" si="11"/>
        <v>14.974</v>
      </c>
    </row>
    <row r="14" spans="1:36" ht="30" customHeight="1" x14ac:dyDescent="0.25">
      <c r="A14" s="4" t="s">
        <v>27</v>
      </c>
      <c r="B14">
        <v>483</v>
      </c>
      <c r="C14" s="19">
        <v>10.5</v>
      </c>
      <c r="D14" s="19">
        <v>8.0891999999999999</v>
      </c>
      <c r="E14" s="19">
        <v>12.9108</v>
      </c>
      <c r="G14" s="13">
        <v>277</v>
      </c>
      <c r="H14" s="20">
        <v>9.34</v>
      </c>
      <c r="I14" s="22">
        <v>7.0663999999999998</v>
      </c>
      <c r="J14" s="22">
        <v>11.6136</v>
      </c>
      <c r="K14" s="13"/>
      <c r="L14" s="13">
        <v>206</v>
      </c>
      <c r="M14" s="21">
        <v>11.69</v>
      </c>
      <c r="N14" s="22">
        <v>7.3191999999999995</v>
      </c>
      <c r="O14" s="22">
        <v>16.0608</v>
      </c>
      <c r="Q14" s="26"/>
      <c r="S14" t="s">
        <v>37</v>
      </c>
      <c r="T14" s="19">
        <v>10.5</v>
      </c>
      <c r="U14">
        <v>1.23</v>
      </c>
      <c r="V14" s="18">
        <f t="shared" si="6"/>
        <v>8.0891999999999999</v>
      </c>
      <c r="W14" s="18">
        <f t="shared" si="7"/>
        <v>12.9108</v>
      </c>
      <c r="X14" s="18"/>
      <c r="Z14" t="s">
        <v>37</v>
      </c>
      <c r="AA14" s="20">
        <v>9.34</v>
      </c>
      <c r="AB14">
        <v>1.1599999999999999</v>
      </c>
      <c r="AC14" s="19">
        <f t="shared" si="8"/>
        <v>7.0663999999999998</v>
      </c>
      <c r="AD14" s="19">
        <f t="shared" si="9"/>
        <v>11.6136</v>
      </c>
      <c r="AF14" t="s">
        <v>37</v>
      </c>
      <c r="AG14">
        <v>11.69</v>
      </c>
      <c r="AH14">
        <v>2.23</v>
      </c>
      <c r="AI14">
        <f t="shared" si="10"/>
        <v>7.3191999999999995</v>
      </c>
      <c r="AJ14">
        <f t="shared" si="11"/>
        <v>16.0608</v>
      </c>
    </row>
    <row r="15" spans="1:36" ht="15.75" customHeight="1" x14ac:dyDescent="0.25">
      <c r="A15" s="2" t="s">
        <v>28</v>
      </c>
      <c r="B15">
        <v>342</v>
      </c>
      <c r="C15" s="19">
        <v>8.19</v>
      </c>
      <c r="D15" s="19">
        <v>6.5043999999999995</v>
      </c>
      <c r="E15" s="19">
        <v>9.8755999999999986</v>
      </c>
      <c r="G15" s="13">
        <v>229</v>
      </c>
      <c r="H15" s="20">
        <v>10.76</v>
      </c>
      <c r="I15" s="22">
        <v>8.8783999999999992</v>
      </c>
      <c r="J15" s="22">
        <v>12.6416</v>
      </c>
      <c r="K15" s="13"/>
      <c r="L15" s="13">
        <v>113</v>
      </c>
      <c r="M15" s="21">
        <v>5.57</v>
      </c>
      <c r="N15" s="22">
        <v>2.8652000000000006</v>
      </c>
      <c r="O15" s="22">
        <v>8.274799999999999</v>
      </c>
      <c r="Q15" s="26"/>
      <c r="S15" t="s">
        <v>39</v>
      </c>
      <c r="T15" s="19">
        <v>8.19</v>
      </c>
      <c r="U15">
        <v>0.86</v>
      </c>
      <c r="V15" s="18">
        <f t="shared" si="6"/>
        <v>6.5043999999999995</v>
      </c>
      <c r="W15" s="18">
        <f t="shared" si="7"/>
        <v>9.8755999999999986</v>
      </c>
      <c r="X15" s="18"/>
      <c r="Z15" t="s">
        <v>39</v>
      </c>
      <c r="AA15" s="20">
        <v>10.76</v>
      </c>
      <c r="AB15">
        <v>0.96</v>
      </c>
      <c r="AC15" s="19">
        <f t="shared" si="8"/>
        <v>8.8783999999999992</v>
      </c>
      <c r="AD15" s="19">
        <f t="shared" si="9"/>
        <v>12.6416</v>
      </c>
      <c r="AF15" t="s">
        <v>39</v>
      </c>
      <c r="AG15">
        <v>5.57</v>
      </c>
      <c r="AH15">
        <v>1.38</v>
      </c>
      <c r="AI15">
        <f t="shared" si="10"/>
        <v>2.8652000000000006</v>
      </c>
      <c r="AJ15">
        <f t="shared" si="11"/>
        <v>8.274799999999999</v>
      </c>
    </row>
    <row r="16" spans="1:36" s="13" customFormat="1" x14ac:dyDescent="0.25">
      <c r="C16" s="21"/>
      <c r="D16" s="22"/>
      <c r="E16" s="22"/>
      <c r="Q16" s="25"/>
    </row>
    <row r="17" spans="1:30" x14ac:dyDescent="0.25">
      <c r="A17" s="2" t="s">
        <v>20</v>
      </c>
      <c r="C17" s="20">
        <v>100</v>
      </c>
      <c r="D17" s="19"/>
      <c r="E17" s="19"/>
      <c r="G17" s="13"/>
      <c r="H17" s="21">
        <v>50.58</v>
      </c>
      <c r="I17" s="22">
        <v>48.031999999999996</v>
      </c>
      <c r="J17" s="22">
        <v>53.128</v>
      </c>
      <c r="K17" s="13"/>
      <c r="L17" s="13"/>
      <c r="M17" s="21">
        <v>49.42</v>
      </c>
      <c r="N17" s="22">
        <v>46.872</v>
      </c>
      <c r="O17" s="22">
        <v>51.968000000000004</v>
      </c>
      <c r="Q17" s="26"/>
      <c r="T17" s="19">
        <v>1.3</v>
      </c>
      <c r="U17">
        <f>H17-1.96*T17</f>
        <v>48.031999999999996</v>
      </c>
      <c r="V17">
        <f>H17+1.96*T17</f>
        <v>53.128</v>
      </c>
      <c r="W17" s="18"/>
      <c r="X17" s="18"/>
      <c r="AA17" s="20"/>
      <c r="AC17" s="19"/>
      <c r="AD17" s="19"/>
    </row>
    <row r="18" spans="1:30" x14ac:dyDescent="0.25">
      <c r="A18" s="2"/>
      <c r="C18" s="20"/>
      <c r="D18" s="19"/>
      <c r="E18" s="19"/>
      <c r="F18" s="18"/>
      <c r="T18" s="19">
        <v>1.3</v>
      </c>
      <c r="U18">
        <f>M17-1.96*T18</f>
        <v>46.872</v>
      </c>
      <c r="V18">
        <f>M17+1.96*T18</f>
        <v>51.968000000000004</v>
      </c>
    </row>
    <row r="19" spans="1:30" x14ac:dyDescent="0.25">
      <c r="A19" s="2"/>
    </row>
    <row r="20" spans="1:30" s="13" customFormat="1" x14ac:dyDescent="0.25">
      <c r="F20"/>
      <c r="G20"/>
      <c r="Q20" s="25"/>
    </row>
    <row r="23" spans="1:30" x14ac:dyDescent="0.25">
      <c r="A23" s="2"/>
    </row>
    <row r="24" spans="1:30" x14ac:dyDescent="0.25">
      <c r="A24" s="2"/>
    </row>
    <row r="25" spans="1:30" x14ac:dyDescent="0.25">
      <c r="A25" s="2"/>
    </row>
    <row r="26" spans="1:30" x14ac:dyDescent="0.25">
      <c r="A26" s="2"/>
    </row>
    <row r="27" spans="1:30" x14ac:dyDescent="0.25">
      <c r="A27" s="2"/>
    </row>
    <row r="28" spans="1:30" x14ac:dyDescent="0.25">
      <c r="A28" s="2"/>
    </row>
    <row r="29" spans="1:30" s="13" customFormat="1" x14ac:dyDescent="0.25">
      <c r="Q29" s="25"/>
    </row>
    <row r="30" spans="1:30" x14ac:dyDescent="0.25">
      <c r="A30" s="3"/>
    </row>
    <row r="31" spans="1:30" x14ac:dyDescent="0.25">
      <c r="A31" s="4"/>
    </row>
    <row r="32" spans="1:30" x14ac:dyDescent="0.25">
      <c r="A32" s="4"/>
    </row>
    <row r="33" spans="1:17" x14ac:dyDescent="0.25">
      <c r="A33" s="4"/>
    </row>
    <row r="34" spans="1:17" x14ac:dyDescent="0.25">
      <c r="A34" s="4"/>
      <c r="Q34"/>
    </row>
    <row r="35" spans="1:17" x14ac:dyDescent="0.25">
      <c r="A35" s="4"/>
      <c r="Q35"/>
    </row>
    <row r="36" spans="1:17" x14ac:dyDescent="0.25">
      <c r="A36" s="4"/>
      <c r="Q36"/>
    </row>
  </sheetData>
  <mergeCells count="3">
    <mergeCell ref="C3:E3"/>
    <mergeCell ref="G3:I3"/>
    <mergeCell ref="L3:N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G23" sqref="G23"/>
    </sheetView>
  </sheetViews>
  <sheetFormatPr defaultRowHeight="15" x14ac:dyDescent="0.25"/>
  <cols>
    <col min="1" max="1" width="20.85546875" customWidth="1"/>
    <col min="2" max="2" width="16.140625" customWidth="1"/>
    <col min="3" max="3" width="12.42578125" customWidth="1"/>
    <col min="4" max="4" width="13" customWidth="1"/>
    <col min="5" max="5" width="11.85546875" customWidth="1"/>
    <col min="6" max="6" width="9.140625" customWidth="1"/>
    <col min="8" max="8" width="12.7109375" customWidth="1"/>
    <col min="9" max="9" width="11.28515625" customWidth="1"/>
    <col min="12" max="12" width="12" customWidth="1"/>
    <col min="13" max="13" width="13.140625" customWidth="1"/>
  </cols>
  <sheetData>
    <row r="1" spans="1:16" x14ac:dyDescent="0.25">
      <c r="A1" t="s">
        <v>96</v>
      </c>
    </row>
    <row r="2" spans="1:16" x14ac:dyDescent="0.25">
      <c r="A2" t="s">
        <v>74</v>
      </c>
    </row>
    <row r="4" spans="1:16" x14ac:dyDescent="0.25">
      <c r="B4" s="219" t="s">
        <v>29</v>
      </c>
      <c r="C4" s="219"/>
      <c r="D4" s="219"/>
      <c r="E4" s="219"/>
      <c r="G4" s="250" t="s">
        <v>70</v>
      </c>
      <c r="H4" s="250"/>
      <c r="I4" s="250"/>
      <c r="J4" s="250"/>
      <c r="K4" s="250"/>
      <c r="M4" s="219" t="s">
        <v>30</v>
      </c>
      <c r="N4" s="219"/>
      <c r="O4" s="219"/>
      <c r="P4" s="219"/>
    </row>
    <row r="5" spans="1:16" ht="30" x14ac:dyDescent="0.25">
      <c r="B5" s="50" t="s">
        <v>48</v>
      </c>
      <c r="C5" s="50" t="s">
        <v>66</v>
      </c>
      <c r="D5" s="52" t="s">
        <v>68</v>
      </c>
      <c r="E5" s="52" t="s">
        <v>69</v>
      </c>
      <c r="H5" s="51" t="s">
        <v>48</v>
      </c>
      <c r="I5" s="51" t="s">
        <v>67</v>
      </c>
      <c r="J5" s="51" t="s">
        <v>68</v>
      </c>
      <c r="K5" s="51" t="s">
        <v>69</v>
      </c>
      <c r="M5" s="53" t="s">
        <v>48</v>
      </c>
      <c r="N5" s="53" t="s">
        <v>67</v>
      </c>
      <c r="O5" s="53" t="s">
        <v>68</v>
      </c>
      <c r="P5" s="53" t="s">
        <v>69</v>
      </c>
    </row>
    <row r="6" spans="1:16" x14ac:dyDescent="0.25">
      <c r="A6" s="34" t="s">
        <v>35</v>
      </c>
      <c r="G6" s="34"/>
    </row>
    <row r="7" spans="1:16" x14ac:dyDescent="0.25">
      <c r="A7" t="s">
        <v>40</v>
      </c>
      <c r="B7">
        <v>891</v>
      </c>
      <c r="C7">
        <v>20.8</v>
      </c>
      <c r="D7">
        <v>18.59</v>
      </c>
      <c r="E7">
        <v>23.19</v>
      </c>
      <c r="H7">
        <v>598</v>
      </c>
      <c r="I7">
        <v>25.62</v>
      </c>
      <c r="J7">
        <v>22.73</v>
      </c>
      <c r="K7">
        <v>28.75</v>
      </c>
      <c r="M7">
        <v>293</v>
      </c>
      <c r="N7">
        <v>15.86</v>
      </c>
      <c r="O7">
        <v>12.38</v>
      </c>
      <c r="P7">
        <v>20.100000000000001</v>
      </c>
    </row>
    <row r="8" spans="1:16" x14ac:dyDescent="0.25">
      <c r="A8" t="s">
        <v>41</v>
      </c>
      <c r="B8">
        <v>1250</v>
      </c>
      <c r="C8">
        <v>27.8</v>
      </c>
      <c r="D8">
        <v>25.6</v>
      </c>
      <c r="E8">
        <v>30.11</v>
      </c>
      <c r="H8">
        <v>862</v>
      </c>
      <c r="I8">
        <v>37.549999999999997</v>
      </c>
      <c r="J8">
        <v>34.4</v>
      </c>
      <c r="K8">
        <v>40.81</v>
      </c>
      <c r="M8">
        <v>388</v>
      </c>
      <c r="N8">
        <v>17.82</v>
      </c>
      <c r="O8">
        <v>15.5</v>
      </c>
      <c r="P8">
        <v>20.420000000000002</v>
      </c>
    </row>
    <row r="9" spans="1:16" x14ac:dyDescent="0.25">
      <c r="A9" t="s">
        <v>42</v>
      </c>
      <c r="B9">
        <v>1392</v>
      </c>
      <c r="C9">
        <v>34.950000000000003</v>
      </c>
      <c r="D9">
        <v>32.32</v>
      </c>
      <c r="E9">
        <v>37.67</v>
      </c>
      <c r="H9">
        <v>607</v>
      </c>
      <c r="I9">
        <v>25.7</v>
      </c>
      <c r="J9">
        <v>22.98</v>
      </c>
      <c r="K9">
        <v>28.63</v>
      </c>
      <c r="M9">
        <v>785</v>
      </c>
      <c r="N9">
        <v>44.4</v>
      </c>
      <c r="O9">
        <v>39.92</v>
      </c>
      <c r="P9">
        <v>48.98</v>
      </c>
    </row>
    <row r="10" spans="1:16" x14ac:dyDescent="0.25">
      <c r="A10" t="s">
        <v>43</v>
      </c>
      <c r="B10">
        <v>625</v>
      </c>
      <c r="C10">
        <v>15.1</v>
      </c>
      <c r="D10">
        <v>13.48</v>
      </c>
      <c r="E10">
        <v>16.87</v>
      </c>
      <c r="H10">
        <v>189</v>
      </c>
      <c r="I10">
        <v>9.85</v>
      </c>
      <c r="J10">
        <v>8.2100000000000009</v>
      </c>
      <c r="K10">
        <v>11.78</v>
      </c>
      <c r="M10">
        <v>436</v>
      </c>
      <c r="N10">
        <v>20.47</v>
      </c>
      <c r="O10">
        <v>17.38</v>
      </c>
      <c r="P10">
        <v>23.94</v>
      </c>
    </row>
    <row r="11" spans="1:16" x14ac:dyDescent="0.25">
      <c r="A11" t="s">
        <v>44</v>
      </c>
      <c r="B11">
        <v>70</v>
      </c>
      <c r="C11">
        <v>1.35</v>
      </c>
      <c r="D11">
        <v>0.83</v>
      </c>
      <c r="E11">
        <v>2.2000000000000002</v>
      </c>
      <c r="H11">
        <v>37</v>
      </c>
      <c r="I11">
        <v>1.27</v>
      </c>
      <c r="J11">
        <v>0.8</v>
      </c>
      <c r="K11">
        <v>2.02</v>
      </c>
      <c r="M11">
        <v>33</v>
      </c>
      <c r="N11">
        <v>1.44</v>
      </c>
      <c r="O11">
        <v>0.63</v>
      </c>
      <c r="P11">
        <v>3.24</v>
      </c>
    </row>
    <row r="12" spans="1:16" x14ac:dyDescent="0.25">
      <c r="G12" s="34"/>
    </row>
    <row r="13" spans="1:16" x14ac:dyDescent="0.25">
      <c r="A13" s="34" t="s">
        <v>36</v>
      </c>
    </row>
    <row r="14" spans="1:16" x14ac:dyDescent="0.25">
      <c r="A14" t="s">
        <v>40</v>
      </c>
      <c r="B14">
        <v>725</v>
      </c>
      <c r="C14" s="20">
        <v>22.56</v>
      </c>
      <c r="D14" s="19">
        <v>20.051199999999998</v>
      </c>
      <c r="E14" s="19">
        <v>25.0688</v>
      </c>
      <c r="H14">
        <v>489</v>
      </c>
      <c r="I14">
        <v>28.28</v>
      </c>
      <c r="J14">
        <v>24.86</v>
      </c>
      <c r="K14">
        <v>31.96</v>
      </c>
      <c r="M14">
        <v>236</v>
      </c>
      <c r="N14">
        <v>16.53</v>
      </c>
      <c r="O14">
        <v>13.44</v>
      </c>
      <c r="P14">
        <v>20.16</v>
      </c>
    </row>
    <row r="15" spans="1:16" x14ac:dyDescent="0.25">
      <c r="A15" t="s">
        <v>41</v>
      </c>
      <c r="B15">
        <v>984</v>
      </c>
      <c r="C15" s="20">
        <v>32.07</v>
      </c>
      <c r="D15" s="19">
        <v>29.267199999999999</v>
      </c>
      <c r="E15" s="19">
        <v>34.872799999999998</v>
      </c>
      <c r="H15">
        <v>663</v>
      </c>
      <c r="I15">
        <v>42.01</v>
      </c>
      <c r="J15">
        <v>38.33</v>
      </c>
      <c r="K15">
        <v>45.79</v>
      </c>
      <c r="M15">
        <v>321</v>
      </c>
      <c r="N15">
        <v>21.56</v>
      </c>
      <c r="O15">
        <v>18.510000000000002</v>
      </c>
      <c r="P15">
        <v>24.95</v>
      </c>
    </row>
    <row r="16" spans="1:16" x14ac:dyDescent="0.25">
      <c r="A16" t="s">
        <v>42</v>
      </c>
      <c r="B16">
        <v>944</v>
      </c>
      <c r="C16" s="20">
        <v>33.6</v>
      </c>
      <c r="D16" s="19">
        <v>30.444400000000002</v>
      </c>
      <c r="E16" s="19">
        <v>36.755600000000001</v>
      </c>
      <c r="H16">
        <v>385</v>
      </c>
      <c r="I16">
        <v>22.28</v>
      </c>
      <c r="J16">
        <v>19.25</v>
      </c>
      <c r="K16">
        <v>25.63</v>
      </c>
      <c r="M16">
        <v>559</v>
      </c>
      <c r="N16">
        <v>45.58</v>
      </c>
      <c r="O16">
        <v>40.51</v>
      </c>
      <c r="P16">
        <v>50.74</v>
      </c>
    </row>
    <row r="17" spans="1:16" x14ac:dyDescent="0.25">
      <c r="A17" t="s">
        <v>43</v>
      </c>
      <c r="B17">
        <v>345</v>
      </c>
      <c r="C17" s="20">
        <v>10.95</v>
      </c>
      <c r="D17" s="19">
        <v>9.0683999999999987</v>
      </c>
      <c r="E17" s="19">
        <v>12.8316</v>
      </c>
      <c r="H17">
        <v>85</v>
      </c>
      <c r="I17">
        <v>6.72</v>
      </c>
      <c r="J17">
        <v>4.6100000000000003</v>
      </c>
      <c r="K17">
        <v>9.68</v>
      </c>
      <c r="M17">
        <v>260</v>
      </c>
      <c r="N17">
        <v>15.43</v>
      </c>
      <c r="O17">
        <v>12.74</v>
      </c>
      <c r="P17">
        <v>18.57</v>
      </c>
    </row>
    <row r="18" spans="1:16" x14ac:dyDescent="0.25">
      <c r="A18" t="s">
        <v>44</v>
      </c>
      <c r="B18">
        <v>36</v>
      </c>
      <c r="C18" s="20">
        <v>0.81</v>
      </c>
      <c r="D18" s="19">
        <v>0.26119999999999999</v>
      </c>
      <c r="E18" s="19">
        <v>1.3588</v>
      </c>
      <c r="H18">
        <v>18</v>
      </c>
      <c r="I18">
        <v>0.72</v>
      </c>
      <c r="J18">
        <v>0.35</v>
      </c>
      <c r="K18">
        <v>1.46</v>
      </c>
      <c r="M18">
        <v>18</v>
      </c>
      <c r="N18">
        <v>0.91</v>
      </c>
      <c r="O18">
        <v>0.28999999999999998</v>
      </c>
      <c r="P18">
        <v>2.79</v>
      </c>
    </row>
    <row r="19" spans="1:16" x14ac:dyDescent="0.25">
      <c r="C19" s="20"/>
      <c r="D19" s="19"/>
      <c r="E19" s="19"/>
      <c r="G19" s="34"/>
    </row>
    <row r="20" spans="1:16" x14ac:dyDescent="0.25">
      <c r="A20" s="34" t="s">
        <v>38</v>
      </c>
      <c r="C20" s="20"/>
      <c r="D20" s="19"/>
      <c r="E20" s="19"/>
    </row>
    <row r="21" spans="1:16" x14ac:dyDescent="0.25">
      <c r="A21" t="s">
        <v>40</v>
      </c>
      <c r="B21">
        <v>56</v>
      </c>
      <c r="C21" s="20">
        <v>21.19</v>
      </c>
      <c r="D21" s="19">
        <v>12.193600000000002</v>
      </c>
      <c r="E21" s="19">
        <v>30.186399999999999</v>
      </c>
      <c r="H21">
        <v>33</v>
      </c>
      <c r="I21">
        <v>32.979999999999997</v>
      </c>
      <c r="J21">
        <v>17.100000000000001</v>
      </c>
      <c r="K21">
        <v>54.01</v>
      </c>
      <c r="M21">
        <v>23</v>
      </c>
      <c r="N21">
        <v>14.23</v>
      </c>
      <c r="O21">
        <v>8.44</v>
      </c>
      <c r="P21">
        <v>23</v>
      </c>
    </row>
    <row r="22" spans="1:16" x14ac:dyDescent="0.25">
      <c r="A22" t="s">
        <v>41</v>
      </c>
      <c r="B22">
        <v>66</v>
      </c>
      <c r="C22" s="20">
        <v>12.92</v>
      </c>
      <c r="D22" s="19">
        <v>8.2160000000000011</v>
      </c>
      <c r="E22" s="19">
        <v>17.623999999999999</v>
      </c>
      <c r="H22">
        <v>42</v>
      </c>
      <c r="I22">
        <v>18.52</v>
      </c>
      <c r="J22">
        <v>11.9</v>
      </c>
      <c r="K22">
        <v>27.65</v>
      </c>
      <c r="M22">
        <v>24</v>
      </c>
      <c r="N22">
        <v>9.61</v>
      </c>
      <c r="O22">
        <v>5.53</v>
      </c>
      <c r="P22">
        <v>16.18</v>
      </c>
    </row>
    <row r="23" spans="1:16" x14ac:dyDescent="0.25">
      <c r="A23" t="s">
        <v>42</v>
      </c>
      <c r="B23">
        <v>150</v>
      </c>
      <c r="C23" s="20">
        <v>41.82</v>
      </c>
      <c r="D23" s="19">
        <v>33.333199999999998</v>
      </c>
      <c r="E23" s="19">
        <v>50.306800000000003</v>
      </c>
      <c r="H23">
        <v>51</v>
      </c>
      <c r="I23">
        <v>38.590000000000003</v>
      </c>
      <c r="J23">
        <v>25.58</v>
      </c>
      <c r="K23">
        <v>53.46</v>
      </c>
      <c r="M23">
        <v>99</v>
      </c>
      <c r="N23">
        <v>43.72</v>
      </c>
      <c r="O23">
        <v>32.71</v>
      </c>
      <c r="P23">
        <v>55.38</v>
      </c>
    </row>
    <row r="24" spans="1:16" x14ac:dyDescent="0.25">
      <c r="A24" t="s">
        <v>43</v>
      </c>
      <c r="B24">
        <v>89</v>
      </c>
      <c r="C24" s="20">
        <v>21.05</v>
      </c>
      <c r="D24" s="19">
        <v>15.2288</v>
      </c>
      <c r="E24" s="19">
        <v>26.871200000000002</v>
      </c>
      <c r="H24">
        <v>17</v>
      </c>
      <c r="I24">
        <v>8.2200000000000006</v>
      </c>
      <c r="J24">
        <v>4.18</v>
      </c>
      <c r="K24">
        <v>15.51</v>
      </c>
      <c r="M24">
        <v>72</v>
      </c>
      <c r="N24">
        <v>28.63</v>
      </c>
      <c r="O24">
        <v>20.57</v>
      </c>
      <c r="P24">
        <v>38.33</v>
      </c>
    </row>
    <row r="25" spans="1:16" x14ac:dyDescent="0.25">
      <c r="A25" t="s">
        <v>44</v>
      </c>
      <c r="B25">
        <v>8</v>
      </c>
      <c r="C25" s="20">
        <v>3.03</v>
      </c>
      <c r="D25" s="19">
        <v>0</v>
      </c>
      <c r="E25" s="19">
        <v>7.4008000000000003</v>
      </c>
      <c r="H25">
        <v>4</v>
      </c>
      <c r="I25">
        <v>1.69</v>
      </c>
      <c r="J25">
        <v>0.51</v>
      </c>
      <c r="K25">
        <v>5.51</v>
      </c>
      <c r="M25">
        <v>4</v>
      </c>
      <c r="N25">
        <v>3.81</v>
      </c>
      <c r="O25">
        <v>0.57999999999999996</v>
      </c>
      <c r="P25">
        <v>21.15</v>
      </c>
    </row>
    <row r="26" spans="1:16" x14ac:dyDescent="0.25">
      <c r="C26" s="20"/>
      <c r="D26" s="19"/>
      <c r="E26" s="19"/>
      <c r="G26" s="34"/>
    </row>
    <row r="27" spans="1:16" x14ac:dyDescent="0.25">
      <c r="A27" s="34" t="s">
        <v>37</v>
      </c>
      <c r="C27" s="20"/>
      <c r="D27" s="19"/>
      <c r="E27" s="19"/>
    </row>
    <row r="28" spans="1:16" x14ac:dyDescent="0.25">
      <c r="A28" t="s">
        <v>40</v>
      </c>
      <c r="B28">
        <v>67</v>
      </c>
      <c r="C28" s="20">
        <v>14.37</v>
      </c>
      <c r="D28" s="19">
        <v>2.1199999999999992</v>
      </c>
      <c r="E28" s="19">
        <v>26.619999999999997</v>
      </c>
      <c r="H28">
        <v>44</v>
      </c>
      <c r="I28">
        <v>11.86</v>
      </c>
      <c r="J28">
        <v>6.15</v>
      </c>
      <c r="K28">
        <v>21.66</v>
      </c>
      <c r="M28">
        <v>23</v>
      </c>
      <c r="N28">
        <v>16.43</v>
      </c>
      <c r="O28">
        <v>3.55</v>
      </c>
      <c r="P28">
        <v>51.24</v>
      </c>
    </row>
    <row r="29" spans="1:16" x14ac:dyDescent="0.25">
      <c r="A29" t="s">
        <v>41</v>
      </c>
      <c r="B29">
        <v>127</v>
      </c>
      <c r="C29" s="20">
        <v>24.22</v>
      </c>
      <c r="D29" s="19">
        <v>14.361199999999998</v>
      </c>
      <c r="E29" s="19">
        <v>34.078800000000001</v>
      </c>
      <c r="H29">
        <v>97</v>
      </c>
      <c r="I29">
        <v>43.28</v>
      </c>
      <c r="J29">
        <v>30.4</v>
      </c>
      <c r="K29">
        <v>57.14</v>
      </c>
      <c r="M29">
        <v>30</v>
      </c>
      <c r="N29">
        <v>8.6199999999999992</v>
      </c>
      <c r="O29">
        <v>3.93</v>
      </c>
      <c r="P29">
        <v>17.88</v>
      </c>
    </row>
    <row r="30" spans="1:16" x14ac:dyDescent="0.25">
      <c r="A30" t="s">
        <v>42</v>
      </c>
      <c r="B30">
        <v>175</v>
      </c>
      <c r="C30" s="20">
        <v>29.03</v>
      </c>
      <c r="D30" s="19">
        <v>19.935600000000001</v>
      </c>
      <c r="E30" s="19">
        <v>38.124400000000001</v>
      </c>
      <c r="H30">
        <v>91</v>
      </c>
      <c r="I30">
        <v>25.71</v>
      </c>
      <c r="J30">
        <v>18.489999999999998</v>
      </c>
      <c r="K30">
        <v>34.54</v>
      </c>
      <c r="M30">
        <v>84</v>
      </c>
      <c r="N30">
        <v>31.76</v>
      </c>
      <c r="O30">
        <v>17.39</v>
      </c>
      <c r="P30">
        <v>50.71</v>
      </c>
    </row>
    <row r="31" spans="1:16" x14ac:dyDescent="0.25">
      <c r="A31" t="s">
        <v>43</v>
      </c>
      <c r="B31">
        <v>99</v>
      </c>
      <c r="C31" s="20">
        <v>30.22</v>
      </c>
      <c r="D31" s="19">
        <v>15.578799999999999</v>
      </c>
      <c r="E31" s="19">
        <v>44.861199999999997</v>
      </c>
      <c r="H31">
        <v>38</v>
      </c>
      <c r="I31">
        <v>17.440000000000001</v>
      </c>
      <c r="J31">
        <v>7.77</v>
      </c>
      <c r="K31">
        <v>34.619999999999997</v>
      </c>
      <c r="M31">
        <v>61</v>
      </c>
      <c r="N31">
        <v>40.67</v>
      </c>
      <c r="O31">
        <v>20.03</v>
      </c>
      <c r="P31">
        <v>65.23</v>
      </c>
    </row>
    <row r="32" spans="1:16" x14ac:dyDescent="0.25">
      <c r="A32" t="s">
        <v>44</v>
      </c>
      <c r="B32">
        <v>15</v>
      </c>
      <c r="C32" s="20">
        <v>2.16</v>
      </c>
      <c r="D32" s="19">
        <v>0.41560000000000019</v>
      </c>
      <c r="E32" s="19">
        <v>3.9043999999999999</v>
      </c>
      <c r="H32">
        <v>7</v>
      </c>
      <c r="I32">
        <v>1.71</v>
      </c>
      <c r="J32">
        <v>0.66</v>
      </c>
      <c r="K32">
        <v>4.3600000000000003</v>
      </c>
      <c r="M32">
        <v>8</v>
      </c>
      <c r="N32">
        <v>2.5299999999999998</v>
      </c>
      <c r="O32">
        <v>0.8</v>
      </c>
      <c r="P32">
        <v>7.73</v>
      </c>
    </row>
    <row r="33" spans="1:16" x14ac:dyDescent="0.25">
      <c r="C33" s="20"/>
      <c r="D33" s="19"/>
      <c r="E33" s="19"/>
      <c r="G33" s="34"/>
    </row>
    <row r="34" spans="1:16" x14ac:dyDescent="0.25">
      <c r="A34" s="34" t="s">
        <v>39</v>
      </c>
      <c r="C34" s="20"/>
      <c r="D34" s="19"/>
      <c r="E34" s="19"/>
    </row>
    <row r="35" spans="1:16" x14ac:dyDescent="0.25">
      <c r="A35" t="s">
        <v>40</v>
      </c>
      <c r="B35">
        <v>43</v>
      </c>
      <c r="C35" s="20">
        <v>13.12</v>
      </c>
      <c r="D35" s="19">
        <v>6.0051999999999994</v>
      </c>
      <c r="E35" s="19">
        <v>20.2348</v>
      </c>
      <c r="H35">
        <v>32</v>
      </c>
      <c r="I35">
        <v>14.79</v>
      </c>
      <c r="J35">
        <v>7.67</v>
      </c>
      <c r="K35">
        <v>26.6</v>
      </c>
      <c r="M35">
        <v>11</v>
      </c>
      <c r="N35">
        <v>9.83</v>
      </c>
      <c r="O35">
        <v>2.74</v>
      </c>
      <c r="P35">
        <v>29.72</v>
      </c>
    </row>
    <row r="36" spans="1:16" x14ac:dyDescent="0.25">
      <c r="A36" t="s">
        <v>41</v>
      </c>
      <c r="B36">
        <v>73</v>
      </c>
      <c r="C36" s="20">
        <v>12.52</v>
      </c>
      <c r="D36" s="19">
        <v>7.8747999999999996</v>
      </c>
      <c r="E36" s="19">
        <v>17.165199999999999</v>
      </c>
      <c r="H36">
        <v>60</v>
      </c>
      <c r="I36">
        <v>14.86</v>
      </c>
      <c r="J36">
        <v>9.69</v>
      </c>
      <c r="K36">
        <v>22.1</v>
      </c>
      <c r="M36">
        <v>13</v>
      </c>
      <c r="N36">
        <v>7.91</v>
      </c>
      <c r="O36">
        <v>3.05</v>
      </c>
      <c r="P36">
        <v>19.010000000000002</v>
      </c>
    </row>
    <row r="37" spans="1:16" x14ac:dyDescent="0.25">
      <c r="A37" t="s">
        <v>42</v>
      </c>
      <c r="B37">
        <v>123</v>
      </c>
      <c r="C37" s="20">
        <v>46.22</v>
      </c>
      <c r="D37" s="19">
        <v>34.2836</v>
      </c>
      <c r="E37" s="19">
        <v>58.156399999999998</v>
      </c>
      <c r="H37">
        <v>80</v>
      </c>
      <c r="I37">
        <v>40.450000000000003</v>
      </c>
      <c r="J37">
        <v>31.4</v>
      </c>
      <c r="K37">
        <v>50.21</v>
      </c>
      <c r="M37">
        <v>43</v>
      </c>
      <c r="N37">
        <v>57.62</v>
      </c>
      <c r="O37">
        <v>29.39</v>
      </c>
      <c r="P37">
        <v>81.63</v>
      </c>
    </row>
    <row r="38" spans="1:16" x14ac:dyDescent="0.25">
      <c r="A38" t="s">
        <v>43</v>
      </c>
      <c r="B38">
        <v>92</v>
      </c>
      <c r="C38" s="20">
        <v>25.02</v>
      </c>
      <c r="D38" s="19">
        <v>17.258400000000002</v>
      </c>
      <c r="E38" s="19">
        <v>32.781599999999997</v>
      </c>
      <c r="H38">
        <v>49</v>
      </c>
      <c r="I38">
        <v>25.56</v>
      </c>
      <c r="J38">
        <v>17.62</v>
      </c>
      <c r="K38">
        <v>35.520000000000003</v>
      </c>
      <c r="M38">
        <v>43</v>
      </c>
      <c r="N38">
        <v>23.97</v>
      </c>
      <c r="O38">
        <v>10.97</v>
      </c>
      <c r="P38">
        <v>44.65</v>
      </c>
    </row>
    <row r="39" spans="1:16" x14ac:dyDescent="0.25">
      <c r="A39" t="s">
        <v>44</v>
      </c>
      <c r="B39">
        <v>11</v>
      </c>
      <c r="C39" s="20">
        <v>3.11</v>
      </c>
      <c r="D39" s="19">
        <v>0.67959999999999976</v>
      </c>
      <c r="E39" s="19">
        <v>5.5404</v>
      </c>
      <c r="H39">
        <v>8</v>
      </c>
      <c r="I39">
        <v>4.3499999999999996</v>
      </c>
      <c r="J39">
        <v>1.92</v>
      </c>
      <c r="K39">
        <v>9.56</v>
      </c>
      <c r="L39" s="19"/>
      <c r="M39">
        <v>3</v>
      </c>
      <c r="N39">
        <v>0.66</v>
      </c>
      <c r="O39">
        <v>0.12</v>
      </c>
      <c r="P39">
        <v>3.59</v>
      </c>
    </row>
    <row r="40" spans="1:16" x14ac:dyDescent="0.25">
      <c r="C40" s="20"/>
    </row>
  </sheetData>
  <mergeCells count="3">
    <mergeCell ref="B4:E4"/>
    <mergeCell ref="G4:K4"/>
    <mergeCell ref="M4:P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manu_1</vt:lpstr>
      <vt:lpstr>Manu_1b</vt:lpstr>
      <vt:lpstr>manu_2a</vt:lpstr>
      <vt:lpstr>manu_3_</vt:lpstr>
      <vt:lpstr>manu_4_</vt:lpstr>
      <vt:lpstr>Manu_5_</vt:lpstr>
      <vt:lpstr>manu_6</vt:lpstr>
      <vt:lpstr>RAW data</vt:lpstr>
      <vt:lpstr>Raw Data_2</vt:lpstr>
      <vt:lpstr>Raw Data_3</vt:lpstr>
      <vt:lpstr>raw data_4</vt: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Vigneshvari</dc:creator>
  <cp:lastModifiedBy>Vigneshvari</cp:lastModifiedBy>
  <dcterms:created xsi:type="dcterms:W3CDTF">2012-08-25T20:57:53Z</dcterms:created>
  <dcterms:modified xsi:type="dcterms:W3CDTF">2013-04-17T23:56:28Z</dcterms:modified>
</cp:coreProperties>
</file>