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eb\OneDrive\Desktop\Honors Thesis\20200402_DataDungeon\"/>
    </mc:Choice>
  </mc:AlternateContent>
  <xr:revisionPtr revIDLastSave="0" documentId="13_ncr:1_{136DF669-45EA-475D-A569-6EE5FCC91CF4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Seychelles" sheetId="1" r:id="rId1"/>
    <sheet name="Nigeria" sheetId="3" r:id="rId2"/>
    <sheet name="Kenya" sheetId="2" r:id="rId3"/>
    <sheet name="BRI Project Info" sheetId="4" r:id="rId4"/>
    <sheet name="WB Project Info" sheetId="6" r:id="rId5"/>
    <sheet name="Links" sheetId="5" r:id="rId6"/>
    <sheet name="Notes" sheetId="7" r:id="rId7"/>
    <sheet name="Election Note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2" i="3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2" i="2"/>
  <c r="AS3" i="2" l="1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2" i="2"/>
  <c r="AR3" i="2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2" i="2"/>
  <c r="AE38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2" i="3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2" i="3"/>
  <c r="Z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N13" i="6" l="1"/>
  <c r="N24" i="6"/>
  <c r="O24" i="6"/>
  <c r="N23" i="6"/>
  <c r="N22" i="6"/>
  <c r="O22" i="6"/>
  <c r="N21" i="6"/>
  <c r="O21" i="6"/>
  <c r="N20" i="6"/>
  <c r="O20" i="6"/>
  <c r="N19" i="6"/>
  <c r="N18" i="6"/>
  <c r="N17" i="6"/>
  <c r="O17" i="6"/>
  <c r="N16" i="6"/>
  <c r="N15" i="6"/>
  <c r="O15" i="6"/>
  <c r="N14" i="6"/>
  <c r="O14" i="6"/>
  <c r="N12" i="6"/>
  <c r="O12" i="6"/>
  <c r="N11" i="6"/>
  <c r="O11" i="6"/>
  <c r="N10" i="6"/>
  <c r="N9" i="6"/>
  <c r="O9" i="6"/>
  <c r="N8" i="6"/>
  <c r="O8" i="6"/>
  <c r="N7" i="6"/>
  <c r="O7" i="6"/>
  <c r="N6" i="6"/>
  <c r="O6" i="6"/>
  <c r="N5" i="6"/>
  <c r="N4" i="6"/>
  <c r="N3" i="6"/>
  <c r="N2" i="6"/>
  <c r="N26" i="4"/>
  <c r="N25" i="4"/>
  <c r="N24" i="4"/>
  <c r="N23" i="4"/>
  <c r="N22" i="4"/>
  <c r="N21" i="4"/>
  <c r="O21" i="4"/>
  <c r="N20" i="4"/>
  <c r="N19" i="4"/>
  <c r="O19" i="4"/>
  <c r="N18" i="4"/>
  <c r="N17" i="4"/>
  <c r="O17" i="4"/>
  <c r="N16" i="4"/>
  <c r="N15" i="4"/>
  <c r="N14" i="4"/>
  <c r="N13" i="4"/>
  <c r="N12" i="4"/>
  <c r="O12" i="4"/>
  <c r="N11" i="4"/>
  <c r="O11" i="4"/>
  <c r="N10" i="4"/>
  <c r="N9" i="4"/>
  <c r="O9" i="4"/>
  <c r="N8" i="4"/>
  <c r="N7" i="4"/>
  <c r="N6" i="4"/>
  <c r="O6" i="4"/>
  <c r="N5" i="4"/>
  <c r="N4" i="4"/>
  <c r="N3" i="4"/>
  <c r="N2" i="4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2" i="3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2" i="2"/>
  <c r="AJ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2" i="2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2" i="3"/>
  <c r="S11" i="2"/>
  <c r="S29" i="2"/>
  <c r="S3" i="2"/>
  <c r="S4" i="2"/>
  <c r="S5" i="2"/>
  <c r="S6" i="2"/>
  <c r="S7" i="2"/>
  <c r="S8" i="2"/>
  <c r="S9" i="2"/>
  <c r="S10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2" i="2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2" i="3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" i="1"/>
</calcChain>
</file>

<file path=xl/sharedStrings.xml><?xml version="1.0" encoding="utf-8"?>
<sst xmlns="http://schemas.openxmlformats.org/spreadsheetml/2006/main" count="944" uniqueCount="338">
  <si>
    <t>District Name</t>
  </si>
  <si>
    <t>District Number</t>
  </si>
  <si>
    <t>Country Name</t>
  </si>
  <si>
    <t>Country Number</t>
  </si>
  <si>
    <t>Seychelles</t>
  </si>
  <si>
    <t>ElectionYear1</t>
  </si>
  <si>
    <t>ElectionYear2</t>
  </si>
  <si>
    <t>IncumShare1</t>
  </si>
  <si>
    <t>IncumShare2</t>
  </si>
  <si>
    <t>DShare</t>
  </si>
  <si>
    <t>Controls…</t>
  </si>
  <si>
    <t>Anse Aux Pins</t>
  </si>
  <si>
    <t>Anse Boileau</t>
  </si>
  <si>
    <t>Anse Etoile</t>
  </si>
  <si>
    <t>Anse Royale</t>
  </si>
  <si>
    <t>Au Cap</t>
  </si>
  <si>
    <t>Baie Lazare</t>
  </si>
  <si>
    <t>Baie St. Anne</t>
  </si>
  <si>
    <t>Beau Vallon</t>
  </si>
  <si>
    <t>Bel Air</t>
  </si>
  <si>
    <t>Bel Ombre</t>
  </si>
  <si>
    <t>Cascade</t>
  </si>
  <si>
    <t>English River</t>
  </si>
  <si>
    <t>Glacis</t>
  </si>
  <si>
    <t>Grande Anse Mahe</t>
  </si>
  <si>
    <t>Grand Anse Praslin</t>
  </si>
  <si>
    <t>Inner Islands</t>
  </si>
  <si>
    <t>Les Mamelles</t>
  </si>
  <si>
    <t>Mont Buxton</t>
  </si>
  <si>
    <t>Mont Fleuri</t>
  </si>
  <si>
    <t>Plaisance</t>
  </si>
  <si>
    <t>Pointe Laure</t>
  </si>
  <si>
    <t>Port Glaud</t>
  </si>
  <si>
    <t>Roche Caiman</t>
  </si>
  <si>
    <t>Saint Louis</t>
  </si>
  <si>
    <t>Takamaka</t>
  </si>
  <si>
    <t>Kenya</t>
  </si>
  <si>
    <t>Kiambu</t>
  </si>
  <si>
    <t>Kirinyaga</t>
  </si>
  <si>
    <t>Murang'a</t>
  </si>
  <si>
    <t>Nyandarua</t>
  </si>
  <si>
    <t>Nyeri</t>
  </si>
  <si>
    <t>Kilfi</t>
  </si>
  <si>
    <t>Kwale</t>
  </si>
  <si>
    <t>Lamu</t>
  </si>
  <si>
    <t>Mombasa</t>
  </si>
  <si>
    <t>Taita Taveta</t>
  </si>
  <si>
    <t>Tana River</t>
  </si>
  <si>
    <t>Embu</t>
  </si>
  <si>
    <t>Isiolo</t>
  </si>
  <si>
    <t>Kitui</t>
  </si>
  <si>
    <t>Machakos</t>
  </si>
  <si>
    <t>Makueni</t>
  </si>
  <si>
    <t>Marsabit</t>
  </si>
  <si>
    <t>Meru</t>
  </si>
  <si>
    <t>Tharaka-Nithi</t>
  </si>
  <si>
    <t>Nairobi</t>
  </si>
  <si>
    <t>Garissa</t>
  </si>
  <si>
    <t>Mandera</t>
  </si>
  <si>
    <t>Wajir</t>
  </si>
  <si>
    <t>Homa Bay</t>
  </si>
  <si>
    <t>Kisii</t>
  </si>
  <si>
    <t>Kisumu</t>
  </si>
  <si>
    <t>Migori</t>
  </si>
  <si>
    <t>Nyamira</t>
  </si>
  <si>
    <t>Siaya</t>
  </si>
  <si>
    <t>Baringo</t>
  </si>
  <si>
    <t>Bomet</t>
  </si>
  <si>
    <t>Elgeyo-Marakwet</t>
  </si>
  <si>
    <t>Kajiado</t>
  </si>
  <si>
    <t>Kericho</t>
  </si>
  <si>
    <t>Lakipia</t>
  </si>
  <si>
    <t>Nakuru</t>
  </si>
  <si>
    <t>Nandi</t>
  </si>
  <si>
    <t>Narok</t>
  </si>
  <si>
    <t>Samburu</t>
  </si>
  <si>
    <t>Trans-Nzoia</t>
  </si>
  <si>
    <t>Turkana</t>
  </si>
  <si>
    <t>Usain Gishu</t>
  </si>
  <si>
    <t>West Pokot</t>
  </si>
  <si>
    <t>Bungoma</t>
  </si>
  <si>
    <t>Busia</t>
  </si>
  <si>
    <t>Kakamega</t>
  </si>
  <si>
    <t>Vihiga</t>
  </si>
  <si>
    <t>Nigeria</t>
  </si>
  <si>
    <t>Abia</t>
  </si>
  <si>
    <t>Adamawa</t>
  </si>
  <si>
    <t>Anambra</t>
  </si>
  <si>
    <t>Benue</t>
  </si>
  <si>
    <t>Cross River</t>
  </si>
  <si>
    <t>Delta</t>
  </si>
  <si>
    <t>Ebonyi</t>
  </si>
  <si>
    <t>Edo</t>
  </si>
  <si>
    <t>Ekiti</t>
  </si>
  <si>
    <t>Enugu</t>
  </si>
  <si>
    <t>FCT (Abuja)</t>
  </si>
  <si>
    <t>Imo</t>
  </si>
  <si>
    <t>Kogi</t>
  </si>
  <si>
    <t>Kwara</t>
  </si>
  <si>
    <t>Lagos</t>
  </si>
  <si>
    <t>Nasarawa</t>
  </si>
  <si>
    <t>Ogun</t>
  </si>
  <si>
    <t>Ondo</t>
  </si>
  <si>
    <t>Oyo</t>
  </si>
  <si>
    <t>Plateau</t>
  </si>
  <si>
    <t>Rivers</t>
  </si>
  <si>
    <t>Taraba</t>
  </si>
  <si>
    <t>Bauchi</t>
  </si>
  <si>
    <t>Borno</t>
  </si>
  <si>
    <t>Gombe</t>
  </si>
  <si>
    <t>Jigawa</t>
  </si>
  <si>
    <t>Kaduna</t>
  </si>
  <si>
    <t>Kano</t>
  </si>
  <si>
    <t>Katsina</t>
  </si>
  <si>
    <t>Kebbi</t>
  </si>
  <si>
    <t>Niger</t>
  </si>
  <si>
    <t>Osun</t>
  </si>
  <si>
    <t>Sokoto</t>
  </si>
  <si>
    <t>Yobe</t>
  </si>
  <si>
    <t>Zamfara</t>
  </si>
  <si>
    <t>Bayelsa</t>
  </si>
  <si>
    <t>Project Name</t>
  </si>
  <si>
    <t>Start Date</t>
  </si>
  <si>
    <t>End Date</t>
  </si>
  <si>
    <t># of Workers</t>
  </si>
  <si>
    <t>Links</t>
  </si>
  <si>
    <t>Country</t>
  </si>
  <si>
    <t>Mombasa-Nairobi Standard Gauge Railway</t>
  </si>
  <si>
    <t>Abuja Rail Mass Transit Phase I</t>
  </si>
  <si>
    <t>Abuja-Kaduna Standard Gauge Rail line</t>
  </si>
  <si>
    <t>Nnamdi Azikiwe International Airport Terminal</t>
  </si>
  <si>
    <t>Lagos-Ibadan Standard Gauge Rail line</t>
  </si>
  <si>
    <t>Company</t>
  </si>
  <si>
    <t>China Civil Engineering Construction Corporation</t>
  </si>
  <si>
    <t>Lamu Port Project</t>
  </si>
  <si>
    <t>https://www.worldscientific.com/doi/pdf/10.1142/S2377740018500136</t>
  </si>
  <si>
    <t>Nairobi-Naivasha Standard Guage Railway</t>
  </si>
  <si>
    <t>Nairobi Southern Bypass Highway</t>
  </si>
  <si>
    <t>Loan Composition</t>
  </si>
  <si>
    <t>China Communication Construction Company</t>
  </si>
  <si>
    <t>Lamu Coal Power Station</t>
  </si>
  <si>
    <t>Energy</t>
  </si>
  <si>
    <t>Project In Progress?</t>
  </si>
  <si>
    <t>US$1.2 billion is coming from the Industrial Commercial Bank of China</t>
  </si>
  <si>
    <t>PowerChina</t>
  </si>
  <si>
    <t>Roche Caiman National Swimming Pool</t>
  </si>
  <si>
    <t>Palais de Justice (Mahe)</t>
  </si>
  <si>
    <t>Corgate Estate (Mont Fleuri)</t>
  </si>
  <si>
    <t>Glacis School Project (Les Mamelles)</t>
  </si>
  <si>
    <t>https://www.nytimes.com/2018/10/15/world/africa/kenya-china-racism.html?emc=edit_mbae_20181015&amp;amp;amp;nl=morning-briefing-asia&amp;amp;amp;nlid=6556379520181015&amp;amp;amp;te=1</t>
  </si>
  <si>
    <t>Garissa Power Plant</t>
  </si>
  <si>
    <t>China Jiangxi</t>
  </si>
  <si>
    <t>Greenfield?</t>
  </si>
  <si>
    <t>Rail</t>
  </si>
  <si>
    <t>US$500 million from China Eximbank</t>
  </si>
  <si>
    <t>http://www.chinadaily.com.cn/a/201902/25/WS5c73498fa3106c65c34eb26e.html</t>
  </si>
  <si>
    <t>https://www.bbc.com/news/world-africa-48771519</t>
  </si>
  <si>
    <t>US$6.035 billion is coming from China Eximbank</t>
  </si>
  <si>
    <t>https://www.constructionkenya.com/2926/nairobi-southern-bypass-progress/</t>
  </si>
  <si>
    <t>China Road and Bridge Corporation</t>
  </si>
  <si>
    <t>Nairobi, Kiambu</t>
  </si>
  <si>
    <t>State/County/Voting District</t>
  </si>
  <si>
    <t>http://www.xinhuanet.com/english/2019-12/14/c_138631435.htm</t>
  </si>
  <si>
    <t>US$ 135 million Eximbank loan</t>
  </si>
  <si>
    <t>https://www.standardmedia.co.ke/business/article/2001345719/president-uhuru-launches-nairobi-suswa-sgr</t>
  </si>
  <si>
    <t>China Communications Construction Company (CCCC)</t>
  </si>
  <si>
    <t>Nairobi, Kajiado, Narok, Nakuru</t>
  </si>
  <si>
    <t>Mombasa, Kilifi, Kwale, Taita-Taveta, Makueni, Kajiado, Machakos, Nairobi</t>
  </si>
  <si>
    <t>China Sports International Company</t>
  </si>
  <si>
    <t>http://www.nation.sc/archive/231226/refurbished-pool-a-jewel-in-roche-caiman</t>
  </si>
  <si>
    <t>http://www.statehouse.gov.sc/news/2126/palais-de-justice-opens</t>
  </si>
  <si>
    <t>https://www.pmc.sc/press/40-proud-corgate-estate-families-receive-keys-to-new-houses</t>
  </si>
  <si>
    <t>Mont Flueri</t>
  </si>
  <si>
    <t>https://china.aiddata.org/projects/2081 http://www.pfsr.org/national-highlights/new-glacis-primary-school-inaugurated/</t>
  </si>
  <si>
    <t>SignDate</t>
  </si>
  <si>
    <t>loan of $400 million at 2.5 per cent interest rate, while the Nigerian government would pay a counterpart fee of $100 million for a project scheduled to run between 12 to 18 months.</t>
  </si>
  <si>
    <t>Port Harcourt International Airport Terminal</t>
  </si>
  <si>
    <t>Malam Aminu Kano International Airport Terminal</t>
  </si>
  <si>
    <t>Murtala Muhammad International Airport Terminal</t>
  </si>
  <si>
    <t>https://allafrica.com/stories/201808220061.html</t>
  </si>
  <si>
    <t>https://guardian.ng/features/nigeria-china-to-repair-faulty-new-terminals-with-extra-n140-8b/</t>
  </si>
  <si>
    <t>https://www.bbc.com/news/world-africa-42172955 https://www.enr.com/articles/46723-with-chinas-help-nigeria-builds-a-vital-rail-artery</t>
  </si>
  <si>
    <t>China Export Import Bank, China Civil Engineering Construction Company</t>
  </si>
  <si>
    <t>https://www.vanguardngr.com/2020/01/how-chinas-belt-and-road-initiative-affects-nigeria-africa/ https://www.enr.com/articles/46723-with-chinas-help-nigeria-builds-a-vital-rail-artery https://www.railwaygazette.com/news/infrastructure/single-view/view/president-inaugurates-abuja-kaduna-railway.html</t>
  </si>
  <si>
    <t>Road</t>
  </si>
  <si>
    <t>Airport</t>
  </si>
  <si>
    <t>US$500 million from China Eximbank with additional $194 million for carriages, etc</t>
  </si>
  <si>
    <t>https://www.washingtonexaminer.com/opinion/china-bankrolled-a-new-railway-in-nigeria-heres-why-its-a-big-deal</t>
  </si>
  <si>
    <t>FCT (Abuja), Kaduna</t>
  </si>
  <si>
    <t>Lagos, Oyo, Ogun</t>
  </si>
  <si>
    <t xml:space="preserve">Nigeria </t>
  </si>
  <si>
    <t>http://www.iosrjournals.org/iosr-jhss/papers/Vol.%2021%20Issue9/Version-10/D2109103341.pdf</t>
  </si>
  <si>
    <t>Vandeikya-Obudu Road Rehabilitation</t>
  </si>
  <si>
    <t>Comments</t>
  </si>
  <si>
    <t>Benue, Cross River</t>
  </si>
  <si>
    <t>http://library.procurementmonitor.org/backend/files/FEC%20DECEMBER%2017.pdf</t>
  </si>
  <si>
    <t>Dualization of Lokoja-Benin Road: Obajana Junction-Benin Section I Phase I: Obajana-Okene</t>
  </si>
  <si>
    <t>CGC Overseas Construction Group Nigeria Ltd</t>
  </si>
  <si>
    <t>Rehabilitation of Ilorin-Jebba-Mokwa-Birnin Gwari-Kaduna Road in Kwara State</t>
  </si>
  <si>
    <t>https://worksandhousing.gov.ng/management/uploads_images/1562351340.pdf</t>
  </si>
  <si>
    <t>Rehabilitation of Ilorin-Kabba-Obajana Road</t>
  </si>
  <si>
    <t xml:space="preserve">Reconstruction of Sokoto-Tambuwal-Jega-Kontagora-Makera Road, Phase I&amp;II, Section I in Niger </t>
  </si>
  <si>
    <t>China Railway Construction Company Ltd</t>
  </si>
  <si>
    <t>Dualization of Kano-Katsina Road Phase I: kano Town at Dawanau roundabout to Katsina State Border in Kan</t>
  </si>
  <si>
    <t>Kano, Katsina</t>
  </si>
  <si>
    <t>Rehabilitation of Umana-Ndiagu-Agba-Ebenebe-Amansi Akwa with spur to Umumba Road Section II (Umana Ndiagu-Umunba/Nkwa-Ezeagu express Obelegu sec</t>
  </si>
  <si>
    <t>Akwa Ibom</t>
  </si>
  <si>
    <t>Dualization of Yenegwe Road Junction-Kolo-Otuoke-Bayelsa Palm (20km) in Bayelsa State, C/No. 6</t>
  </si>
  <si>
    <t>Bayesla</t>
  </si>
  <si>
    <t>US$2 billion Eximbank commercial loan; US$1.6 billion concessional loan, (90% of funding China Exim bank), 10% Kenyan govenrment</t>
  </si>
  <si>
    <t>Shenyang Zhaohuan Modern Construction Industrial Park Company Limited, China Shenyang International Economic and Technical Corporation Limited</t>
  </si>
  <si>
    <t>Education</t>
  </si>
  <si>
    <t>Housing</t>
  </si>
  <si>
    <t>Government</t>
  </si>
  <si>
    <t>Maritime</t>
  </si>
  <si>
    <t>Recreation</t>
  </si>
  <si>
    <t>Transport Sector Support Project - Additional Financing</t>
  </si>
  <si>
    <t>Coastal Region Water Security and Climate Resilience Project</t>
  </si>
  <si>
    <t>Kenya Transparency and Infrastructure Project Additional Financing 2</t>
  </si>
  <si>
    <t>Project ID</t>
  </si>
  <si>
    <t>P146630</t>
  </si>
  <si>
    <t>P145559</t>
  </si>
  <si>
    <t>P149019</t>
  </si>
  <si>
    <t>Ibadan Urban Flood Management Project</t>
  </si>
  <si>
    <t>Transforming Irrigation Management in Nigeria</t>
  </si>
  <si>
    <t>Third National Urban Water Sector Reform Project</t>
  </si>
  <si>
    <t>NG-RURAL ACCESS &amp; MOBILITY PROJECT-Phase 2</t>
  </si>
  <si>
    <t>P130840</t>
  </si>
  <si>
    <t>P123112</t>
  </si>
  <si>
    <t>P123513</t>
  </si>
  <si>
    <t>P095003</t>
  </si>
  <si>
    <t>Notes</t>
  </si>
  <si>
    <t>Date</t>
  </si>
  <si>
    <t>Uploaded all BRI project data into excel and added up the total investment values for specific districts during reign of the incumbent. Train/road values have been separated pro rata across the districts</t>
  </si>
  <si>
    <t>ProjectInProgress</t>
  </si>
  <si>
    <t>YearValue$</t>
  </si>
  <si>
    <t>Determine constant price value of BRI and WB projects</t>
  </si>
  <si>
    <t>CPIIF$</t>
  </si>
  <si>
    <t>CPIIF%</t>
  </si>
  <si>
    <t>Candidate</t>
  </si>
  <si>
    <t>James Michel</t>
  </si>
  <si>
    <t>Goodluck Jonathan</t>
  </si>
  <si>
    <t>TermBeg</t>
  </si>
  <si>
    <t>TermEnd</t>
  </si>
  <si>
    <t>Uhuru Kenyatta</t>
  </si>
  <si>
    <t>Nairobi Sanitation OBA Project II</t>
  </si>
  <si>
    <t>Kenya: Off-grid Solar Access Project for Underserved Counties</t>
  </si>
  <si>
    <t>Kenya Infrastructure Finance Public Private Partnership Additional Financing Project</t>
  </si>
  <si>
    <t>P162248</t>
  </si>
  <si>
    <t>P160009</t>
  </si>
  <si>
    <t>P162182</t>
  </si>
  <si>
    <t>P156634</t>
  </si>
  <si>
    <t>P153179</t>
  </si>
  <si>
    <t>P106636</t>
  </si>
  <si>
    <t>P145104</t>
  </si>
  <si>
    <t>P120014</t>
  </si>
  <si>
    <t>P150595</t>
  </si>
  <si>
    <t>P132979</t>
  </si>
  <si>
    <t>P131512</t>
  </si>
  <si>
    <t>P107314</t>
  </si>
  <si>
    <t>P124905</t>
  </si>
  <si>
    <t>P111179</t>
  </si>
  <si>
    <t>P124109</t>
  </si>
  <si>
    <t>Water and Sanitation Development Project</t>
  </si>
  <si>
    <t>Additional Financing: Kenya Electricity Expansion Project</t>
  </si>
  <si>
    <t>CF Kengen; Sondu Miriu; Kipevu</t>
  </si>
  <si>
    <t>KE Electricity Modernization Project</t>
  </si>
  <si>
    <t>Seychelles: Extractive Industries Transparency Initiative Implementation</t>
  </si>
  <si>
    <t>Kenya Urban Water and Sanitation OBA Fund for Low Income Areas</t>
  </si>
  <si>
    <t>Nairobi Sanitation Project</t>
  </si>
  <si>
    <t>Nairobi Metropolitan Services Improvement Project</t>
  </si>
  <si>
    <t>Nigeria Erosion  and Watershed Management Project</t>
  </si>
  <si>
    <t>Kainji Hydro Power Plants Rehabilitation</t>
  </si>
  <si>
    <t>Kenya Transport Sector Support Project</t>
  </si>
  <si>
    <t>Nairobi;Kibera;Mukuru;Huruma B;Mathare North;Kawangware;Kayole;Riverbank</t>
  </si>
  <si>
    <t>West Pokot District;Wajir District;Turkana District;Tana River District;Samburu District;Marsabit District;Mandera District;Kwale District;Kilifi District;Isiolo District;Garissa District;Lamu;Taita Taveta District;Narok District</t>
  </si>
  <si>
    <t>Wikililye;Voi;Soy;Ololbutot;Olkaria;Nyamache;Nambale;Nakuru;Naivasha;Msambweni;Mikinduni;Mbita;Mau Narok;Mandera;Malindi;Malewa;Likoni;Kipipiri;Kilgoris;Kikuyu;Kibera;Kericho;Kendu Bay;Kangundo;Kaloleni;Kalindilo;Kakuyuni;Kakeani;Kabarnet;Homa Bay;Gongoni;Garsen;Garissa;Embakasi;Eldama Ravine;Dandora;Dagoretti;Chepalungu Location;Chemagel;Belgut Number One Location;Amukura Sub-Location;Amongura;Nyamira;Kawangware;Mathare Valley;Buru Buru 1;South 'B';Awendo</t>
  </si>
  <si>
    <t>Nyakach Location;Miriu;Kisumu</t>
  </si>
  <si>
    <t>Siaya District;Nairobi Province;Murang'a District;Mombasa District;Kisumu;Garissa District;Eldoret;Nakuru District</t>
  </si>
  <si>
    <t>Republic of Seychelles</t>
  </si>
  <si>
    <t>West Pokot District;Wajir District;Uasin Gishu;Turkana District;Trans Nzoia District;Tharaka District;Tana River District;Siaya District;Samburu District;Ruiru;Nyahururu;Nairobi Province;Murang'a District;Murang'a;Mombasa District;Meru Central District;Meru;Mathiga;Marsabit District;Mandera District;Laikipia District;Kwale District;Kitui District;Kisumu;Kisii District;Kirinyaga District;Kilifi District;Kiambu District;Kericho District;Kakamega District;Juja;Isiolo District;Garissa District;Embu District;Embu;Busia District;Bungoma District;Baringo District;Nyandarua District;Vihiga District;Malindi District;Lamu;Machakos District;Makueni District;Marakwet District;Taita Taveta District;Kajiado District;Nyeri District;Homa Bay District;Bomet District;Migori District;Nakuru District;Narok District;Nyamira District;Nandi South District</t>
  </si>
  <si>
    <t>Sokoto State;Kano State;Gombe State</t>
  </si>
  <si>
    <t>Oyo State</t>
  </si>
  <si>
    <t>Port Harcourt;Plateau State;Ondo State;Kano State;Benue State;Bauchi State;Abia State;Jigawa State;Bayelsa State;Ekiti State;Gombe State</t>
  </si>
  <si>
    <t>Niger State;Adamawa State;Enugu State;Osun State</t>
  </si>
  <si>
    <t>Nairobi Province;Machakos;Kiambu;Kajiado</t>
  </si>
  <si>
    <t>Urualla;Umu Eshi;Nyakasang;Nine Mile Corner;Imo State;Ikot Ekpo;Enugu-Ngwo;Ekehuan;Cross River State;Auchi;Anambra State;Amuzukwu;Ama-Achara;Agbaja-Owa;Abagana;Abia State;Edo;Enugu State;Ebonyi State;Umu Eziuku;Eziama-Obiato;Akamkpa Local Government Area</t>
  </si>
  <si>
    <t>Webuye;Nairobi Province;Maji ya Chumvi;Majengo;Machakos;Luanda;Kitale;Kisumu District;Kisumu;Kericho District;Kakamega;Athi River;Moi International Airport;Nyando;Bungoma;Kakamega;Lugari;Vihiga;Kwale;Machakos;Taita Taveta;Trans Nzoia;Nakuru</t>
  </si>
  <si>
    <t>ElectionDate1</t>
  </si>
  <si>
    <t>ElectionDate2</t>
  </si>
  <si>
    <t>Wbinvestment1</t>
  </si>
  <si>
    <t>Chinainvestment1</t>
  </si>
  <si>
    <t>Wbinvestmenttot</t>
  </si>
  <si>
    <t>Chinainvestmenttot</t>
  </si>
  <si>
    <t>Wbinvestment1ID</t>
  </si>
  <si>
    <t>Chinainvestment1Name</t>
  </si>
  <si>
    <t>Glacis School Project</t>
  </si>
  <si>
    <t>Corgate Estate</t>
  </si>
  <si>
    <t>Wbinvestment2</t>
  </si>
  <si>
    <t>Wbinvestment2ID</t>
  </si>
  <si>
    <t>Wbinvestment3</t>
  </si>
  <si>
    <t>Wbinvestment3ID</t>
  </si>
  <si>
    <t>West Pokot District;Wajir District;Turkana District;Samburu;Mombasa;Marsabit;Mandera;Lamu;Kwale;Kilifi;Isiolo;Garissa District;Taita Taveta;Tana River;Turkana County</t>
  </si>
  <si>
    <t>Wbinvestment4</t>
  </si>
  <si>
    <t>Wbinvestment4ID</t>
  </si>
  <si>
    <t>Wbinvestment5</t>
  </si>
  <si>
    <t>Wbinvestment5ID</t>
  </si>
  <si>
    <t>Wbinvestment6</t>
  </si>
  <si>
    <t>Wbinvestment6ID</t>
  </si>
  <si>
    <t>Wbinvestment7</t>
  </si>
  <si>
    <t>Wbinvestment7ID</t>
  </si>
  <si>
    <t>Wbinvestment8</t>
  </si>
  <si>
    <t>Wbinvestment8ID</t>
  </si>
  <si>
    <t>Chinainvestment2</t>
  </si>
  <si>
    <t>Chinainvestment2Name</t>
  </si>
  <si>
    <t>Chinainvestment3</t>
  </si>
  <si>
    <t>Chinainvestment3Name</t>
  </si>
  <si>
    <t>Nairobi-Naivasha Standard Gauge Railway</t>
  </si>
  <si>
    <t>N/A</t>
  </si>
  <si>
    <t>Controls</t>
  </si>
  <si>
    <t>CPIIF$ProRata</t>
  </si>
  <si>
    <t>Added all WB and BRI project data to respective countries</t>
  </si>
  <si>
    <t>Nakuru, Nairobi, Machakos, Kajiado, Makueni, Taita-Taveta, Kwale, Mombasa, Kiambu, Nakuru</t>
  </si>
  <si>
    <t>Agriculture</t>
  </si>
  <si>
    <t>ProjectType</t>
  </si>
  <si>
    <t>all sourced from WB aggregate project lsit</t>
  </si>
  <si>
    <t>E1TotalVotes</t>
  </si>
  <si>
    <t>E1IncumVotes</t>
  </si>
  <si>
    <t>E2IncumVotes</t>
  </si>
  <si>
    <t>E2TotalVotes</t>
  </si>
  <si>
    <t>RegVotersE1</t>
  </si>
  <si>
    <t>RegVotersE2</t>
  </si>
  <si>
    <t>ChinaPC</t>
  </si>
  <si>
    <t>WBPC</t>
  </si>
  <si>
    <t>Turnout1</t>
  </si>
  <si>
    <t>Turnout2</t>
  </si>
  <si>
    <t>lnWBpc</t>
  </si>
  <si>
    <t>lnChinapc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</si>
</sst>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10" fontId="0" fillId="0" borderId="0" xfId="0" applyNumberFormat="1"/>
    <xf numFmtId="9" fontId="0" fillId="0" borderId="0" xfId="0" applyNumberFormat="1"/>
    <xf numFmtId="10" fontId="6" fillId="0" borderId="0" xfId="0" applyNumberFormat="1" applyFont="1"/>
    <xf numFmtId="0" fontId="0" fillId="2" borderId="0" xfId="0" applyFill="1"/>
    <xf numFmtId="0" fontId="7" fillId="0" borderId="0" xfId="1"/>
    <xf numFmtId="3" fontId="0" fillId="0" borderId="0" xfId="0" applyNumberFormat="1"/>
    <xf numFmtId="0" fontId="0" fillId="0" borderId="0" xfId="0" applyFill="1"/>
    <xf numFmtId="0" fontId="7" fillId="0" borderId="0" xfId="1" applyFill="1"/>
    <xf numFmtId="3" fontId="0" fillId="0" borderId="0" xfId="0" applyNumberFormat="1" applyFill="1"/>
    <xf numFmtId="14" fontId="0" fillId="0" borderId="0" xfId="0" applyNumberFormat="1" applyFill="1"/>
    <xf numFmtId="0" fontId="8" fillId="0" borderId="0" xfId="0" applyFont="1" applyFill="1"/>
    <xf numFmtId="14" fontId="0" fillId="0" borderId="0" xfId="0" applyNumberFormat="1"/>
    <xf numFmtId="0" fontId="4" fillId="0" borderId="0" xfId="0" applyFont="1"/>
    <xf numFmtId="164" fontId="0" fillId="0" borderId="0" xfId="0" applyNumberFormat="1" applyFill="1"/>
    <xf numFmtId="0" fontId="8" fillId="0" borderId="0" xfId="0" applyFont="1"/>
    <xf numFmtId="3" fontId="4" fillId="0" borderId="0" xfId="0" applyNumberFormat="1" applyFont="1"/>
    <xf numFmtId="1" fontId="3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1" fontId="4" fillId="0" borderId="0" xfId="0" applyNumberFormat="1" applyFont="1"/>
    <xf numFmtId="3" fontId="2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5" fillId="0" borderId="0" xfId="0" applyNumberFormat="1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ndardmedia.co.ke/business/article/2001345719/president-uhuru-launches-nairobi-suswa-sgr" TargetMode="External"/><Relationship Id="rId13" Type="http://schemas.openxmlformats.org/officeDocument/2006/relationships/hyperlink" Target="https://www.washingtonexaminer.com/opinion/china-bankrolled-a-new-railway-in-nigeria-heres-why-its-a-big-deal" TargetMode="External"/><Relationship Id="rId3" Type="http://schemas.openxmlformats.org/officeDocument/2006/relationships/hyperlink" Target="https://www.nytimes.com/2018/10/15/world/africa/kenya-china-racism.html?emc=edit_mbae_20181015&amp;amp;amp;nl=morning-briefing-asia&amp;amp;amp;nlid=6556379520181015&amp;amp;amp;te=1" TargetMode="External"/><Relationship Id="rId7" Type="http://schemas.openxmlformats.org/officeDocument/2006/relationships/hyperlink" Target="http://www.xinhuanet.com/english/2019-12/14/c_138631435.htm" TargetMode="External"/><Relationship Id="rId12" Type="http://schemas.openxmlformats.org/officeDocument/2006/relationships/hyperlink" Target="https://www.bbc.com/news/world-africa-42172955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s://china.aiddata.org/projects/2081" TargetMode="External"/><Relationship Id="rId16" Type="http://schemas.openxmlformats.org/officeDocument/2006/relationships/hyperlink" Target="https://worksandhousing.gov.ng/management/uploads_images/1562351340.pdf" TargetMode="External"/><Relationship Id="rId1" Type="http://schemas.openxmlformats.org/officeDocument/2006/relationships/hyperlink" Target="https://www.vanguardngr.com/2020/01/how-chinas-belt-and-road-initiative-affects-nigeria-africa/" TargetMode="External"/><Relationship Id="rId6" Type="http://schemas.openxmlformats.org/officeDocument/2006/relationships/hyperlink" Target="https://www.constructionkenya.com/2926/nairobi-southern-bypass-progress/" TargetMode="External"/><Relationship Id="rId11" Type="http://schemas.openxmlformats.org/officeDocument/2006/relationships/hyperlink" Target="https://allafrica.com/stories/201808220061.html" TargetMode="External"/><Relationship Id="rId5" Type="http://schemas.openxmlformats.org/officeDocument/2006/relationships/hyperlink" Target="https://www.bbc.com/news/world-africa-48771519" TargetMode="External"/><Relationship Id="rId15" Type="http://schemas.openxmlformats.org/officeDocument/2006/relationships/hyperlink" Target="https://www.worldscientific.com/doi/pdf/10.1142/S2377740018500136" TargetMode="External"/><Relationship Id="rId10" Type="http://schemas.openxmlformats.org/officeDocument/2006/relationships/hyperlink" Target="http://www.statehouse.gov.sc/news/2126/palais-de-justice-opens" TargetMode="External"/><Relationship Id="rId4" Type="http://schemas.openxmlformats.org/officeDocument/2006/relationships/hyperlink" Target="http://www.chinadaily.com.cn/a/201902/25/WS5c73498fa3106c65c34eb26e.html" TargetMode="External"/><Relationship Id="rId9" Type="http://schemas.openxmlformats.org/officeDocument/2006/relationships/hyperlink" Target="http://www.nation.sc/archive/231226/refurbished-pool-a-jewel-in-roche-caiman" TargetMode="External"/><Relationship Id="rId14" Type="http://schemas.openxmlformats.org/officeDocument/2006/relationships/hyperlink" Target="http://library.procurementmonitor.org/backend/files/FEC%20DECEMBER%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osrjournals.org/iosr-jhss/papers/Vol.%2021%20Issue9/Version-10/D21091033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zoomScale="75" zoomScaleNormal="75" workbookViewId="0">
      <selection activeCell="O2" sqref="O2:O26"/>
    </sheetView>
  </sheetViews>
  <sheetFormatPr defaultColWidth="10.69921875" defaultRowHeight="15.6" x14ac:dyDescent="0.3"/>
  <cols>
    <col min="1" max="1" width="12" style="1" bestFit="1" customWidth="1"/>
    <col min="2" max="2" width="13.69921875" style="1" bestFit="1" customWidth="1"/>
    <col min="3" max="3" width="17.796875" style="1" customWidth="1"/>
    <col min="4" max="4" width="13.19921875" style="1" bestFit="1" customWidth="1"/>
    <col min="5" max="5" width="13.19921875" style="1" customWidth="1"/>
    <col min="6" max="6" width="17.09765625" style="20" customWidth="1"/>
    <col min="7" max="8" width="16.3984375" style="20" customWidth="1"/>
    <col min="9" max="9" width="16.3984375" style="25" customWidth="1"/>
    <col min="10" max="11" width="12.19921875" style="1" customWidth="1"/>
    <col min="12" max="14" width="12.19921875" style="20" customWidth="1"/>
    <col min="15" max="15" width="12.19921875" style="25" customWidth="1"/>
    <col min="16" max="16" width="12.3984375" style="1" customWidth="1"/>
    <col min="17" max="17" width="11.5" style="1" customWidth="1"/>
    <col min="18" max="19" width="10.69921875" style="1"/>
    <col min="20" max="20" width="16.09765625" hidden="1" customWidth="1"/>
    <col min="21" max="21" width="15.19921875" hidden="1" customWidth="1"/>
    <col min="22" max="22" width="13.796875" style="7" customWidth="1"/>
    <col min="23" max="23" width="14.19921875" hidden="1" customWidth="1"/>
    <col min="24" max="24" width="33.5" hidden="1" customWidth="1"/>
    <col min="25" max="27" width="17.5" style="7" customWidth="1"/>
    <col min="28" max="28" width="12.3984375" bestFit="1" customWidth="1"/>
    <col min="29" max="16384" width="10.69921875" style="1"/>
  </cols>
  <sheetData>
    <row r="1" spans="1:28" ht="14.4" x14ac:dyDescent="0.3">
      <c r="A1" s="1" t="s">
        <v>2</v>
      </c>
      <c r="B1" s="1" t="s">
        <v>3</v>
      </c>
      <c r="C1" s="1" t="s">
        <v>0</v>
      </c>
      <c r="D1" s="1" t="s">
        <v>1</v>
      </c>
      <c r="E1" s="14" t="s">
        <v>288</v>
      </c>
      <c r="F1" s="18" t="s">
        <v>327</v>
      </c>
      <c r="G1" s="18" t="s">
        <v>326</v>
      </c>
      <c r="H1" s="18" t="s">
        <v>330</v>
      </c>
      <c r="I1" s="23" t="s">
        <v>334</v>
      </c>
      <c r="J1" s="1" t="s">
        <v>5</v>
      </c>
      <c r="K1" s="14" t="s">
        <v>289</v>
      </c>
      <c r="L1" s="18" t="s">
        <v>328</v>
      </c>
      <c r="M1" s="18" t="s">
        <v>329</v>
      </c>
      <c r="N1" s="18" t="s">
        <v>331</v>
      </c>
      <c r="O1" s="23" t="s">
        <v>335</v>
      </c>
      <c r="P1" s="1" t="s">
        <v>6</v>
      </c>
      <c r="Q1" s="1" t="s">
        <v>7</v>
      </c>
      <c r="R1" s="1" t="s">
        <v>8</v>
      </c>
      <c r="S1" s="1" t="s">
        <v>9</v>
      </c>
      <c r="T1" s="14" t="s">
        <v>290</v>
      </c>
      <c r="U1" s="14" t="s">
        <v>294</v>
      </c>
      <c r="V1" s="17" t="s">
        <v>292</v>
      </c>
      <c r="W1" s="14" t="s">
        <v>291</v>
      </c>
      <c r="X1" s="14" t="s">
        <v>295</v>
      </c>
      <c r="Y1" s="17" t="s">
        <v>293</v>
      </c>
      <c r="Z1" s="22" t="s">
        <v>333</v>
      </c>
      <c r="AA1" s="22" t="s">
        <v>332</v>
      </c>
      <c r="AB1" s="14" t="s">
        <v>319</v>
      </c>
    </row>
    <row r="2" spans="1:28" x14ac:dyDescent="0.3">
      <c r="A2" s="1" t="s">
        <v>4</v>
      </c>
      <c r="B2" s="1">
        <v>1</v>
      </c>
      <c r="C2" t="s">
        <v>11</v>
      </c>
      <c r="D2" s="1">
        <v>1</v>
      </c>
      <c r="E2" s="13">
        <v>40684</v>
      </c>
      <c r="F2" s="19">
        <v>1489</v>
      </c>
      <c r="G2" s="19">
        <v>2744</v>
      </c>
      <c r="H2" s="19">
        <v>3195</v>
      </c>
      <c r="I2" s="24">
        <f>(G2/H2)</f>
        <v>0.8588419405320814</v>
      </c>
      <c r="J2" s="1">
        <v>2011</v>
      </c>
      <c r="K2" s="13">
        <v>42343</v>
      </c>
      <c r="L2" s="19">
        <v>1396</v>
      </c>
      <c r="M2" s="19">
        <v>2933</v>
      </c>
      <c r="N2" s="19">
        <v>3262</v>
      </c>
      <c r="O2" s="24">
        <f>(M2/N2)</f>
        <v>0.89914163090128751</v>
      </c>
      <c r="P2" s="1">
        <v>2015</v>
      </c>
      <c r="Q2">
        <v>55.5</v>
      </c>
      <c r="R2">
        <v>48.22</v>
      </c>
      <c r="S2" s="1">
        <f>(R2-Q2)</f>
        <v>-7.2800000000000011</v>
      </c>
      <c r="V2" s="7">
        <v>0</v>
      </c>
      <c r="Y2" s="7">
        <v>0</v>
      </c>
      <c r="Z2" s="7">
        <f>(V2/N2)</f>
        <v>0</v>
      </c>
      <c r="AA2" s="7">
        <f>(Y2/N2)</f>
        <v>0</v>
      </c>
    </row>
    <row r="3" spans="1:28" x14ac:dyDescent="0.3">
      <c r="A3" s="1" t="s">
        <v>4</v>
      </c>
      <c r="B3" s="1">
        <v>1</v>
      </c>
      <c r="C3" t="s">
        <v>12</v>
      </c>
      <c r="D3" s="1">
        <v>2</v>
      </c>
      <c r="E3" s="13">
        <v>40684</v>
      </c>
      <c r="F3" s="19">
        <v>1552</v>
      </c>
      <c r="G3" s="19">
        <v>2804</v>
      </c>
      <c r="H3" s="19">
        <v>3242</v>
      </c>
      <c r="I3" s="24">
        <f t="shared" ref="I3:I26" si="0">(G3/H3)</f>
        <v>0.86489821098087605</v>
      </c>
      <c r="J3" s="1">
        <v>2011</v>
      </c>
      <c r="K3" s="13">
        <v>42343</v>
      </c>
      <c r="L3" s="19">
        <v>1424</v>
      </c>
      <c r="M3" s="19">
        <v>2993</v>
      </c>
      <c r="N3" s="19">
        <v>3321</v>
      </c>
      <c r="O3" s="24">
        <f t="shared" ref="O3:O26" si="1">(M3/N3)</f>
        <v>0.90123456790123457</v>
      </c>
      <c r="P3" s="1">
        <v>2015</v>
      </c>
      <c r="Q3">
        <v>57</v>
      </c>
      <c r="R3">
        <v>48.37</v>
      </c>
      <c r="S3" s="1">
        <f t="shared" ref="S3:S26" si="2">(R3-Q3)</f>
        <v>-8.6300000000000026</v>
      </c>
      <c r="V3" s="7">
        <v>0</v>
      </c>
      <c r="Y3" s="7">
        <v>0</v>
      </c>
      <c r="Z3" s="7">
        <f t="shared" ref="Z3:Z26" si="3">(V3/N3)</f>
        <v>0</v>
      </c>
      <c r="AA3" s="7">
        <f t="shared" ref="AA3:AA26" si="4">(Y3/N3)</f>
        <v>0</v>
      </c>
    </row>
    <row r="4" spans="1:28" x14ac:dyDescent="0.3">
      <c r="A4" s="1" t="s">
        <v>4</v>
      </c>
      <c r="B4" s="1">
        <v>1</v>
      </c>
      <c r="C4" t="s">
        <v>13</v>
      </c>
      <c r="D4" s="1">
        <v>3</v>
      </c>
      <c r="E4" s="13">
        <v>40684</v>
      </c>
      <c r="F4" s="19">
        <v>1695</v>
      </c>
      <c r="G4" s="19">
        <v>3414</v>
      </c>
      <c r="H4" s="19">
        <v>3961</v>
      </c>
      <c r="I4" s="24">
        <f t="shared" si="0"/>
        <v>0.86190355970714461</v>
      </c>
      <c r="J4" s="1">
        <v>2011</v>
      </c>
      <c r="K4" s="13">
        <v>42343</v>
      </c>
      <c r="L4" s="19">
        <v>2018</v>
      </c>
      <c r="M4" s="19">
        <v>3685</v>
      </c>
      <c r="N4" s="19">
        <v>4082</v>
      </c>
      <c r="O4" s="24">
        <f t="shared" si="1"/>
        <v>0.90274375306222443</v>
      </c>
      <c r="P4" s="1">
        <v>2015</v>
      </c>
      <c r="Q4">
        <v>51.2</v>
      </c>
      <c r="R4">
        <v>55.82</v>
      </c>
      <c r="S4" s="1">
        <f t="shared" si="2"/>
        <v>4.6199999999999974</v>
      </c>
      <c r="V4" s="7">
        <v>0</v>
      </c>
      <c r="Y4" s="7">
        <v>0</v>
      </c>
      <c r="Z4" s="7">
        <f t="shared" si="3"/>
        <v>0</v>
      </c>
      <c r="AA4" s="7">
        <f t="shared" si="4"/>
        <v>0</v>
      </c>
    </row>
    <row r="5" spans="1:28" x14ac:dyDescent="0.3">
      <c r="A5" s="1" t="s">
        <v>4</v>
      </c>
      <c r="B5" s="1">
        <v>1</v>
      </c>
      <c r="C5" t="s">
        <v>14</v>
      </c>
      <c r="D5" s="1">
        <v>4</v>
      </c>
      <c r="E5" s="13">
        <v>40684</v>
      </c>
      <c r="F5" s="19">
        <v>1549</v>
      </c>
      <c r="G5" s="19">
        <v>2727</v>
      </c>
      <c r="H5" s="19">
        <v>3175</v>
      </c>
      <c r="I5" s="24">
        <f t="shared" si="0"/>
        <v>0.85889763779527561</v>
      </c>
      <c r="J5" s="1">
        <v>2011</v>
      </c>
      <c r="K5" s="13">
        <v>42343</v>
      </c>
      <c r="L5" s="19">
        <v>1354</v>
      </c>
      <c r="M5" s="19">
        <v>2959</v>
      </c>
      <c r="N5" s="19">
        <v>3285</v>
      </c>
      <c r="O5" s="24">
        <f t="shared" si="1"/>
        <v>0.9007610350076104</v>
      </c>
      <c r="P5" s="1">
        <v>2015</v>
      </c>
      <c r="Q5">
        <v>58.3</v>
      </c>
      <c r="R5">
        <v>46.67</v>
      </c>
      <c r="S5" s="1">
        <f t="shared" si="2"/>
        <v>-11.629999999999995</v>
      </c>
      <c r="V5" s="7">
        <v>0</v>
      </c>
      <c r="Y5" s="7">
        <v>0</v>
      </c>
      <c r="Z5" s="7">
        <f t="shared" si="3"/>
        <v>0</v>
      </c>
      <c r="AA5" s="7">
        <f t="shared" si="4"/>
        <v>0</v>
      </c>
    </row>
    <row r="6" spans="1:28" x14ac:dyDescent="0.3">
      <c r="A6" s="1" t="s">
        <v>4</v>
      </c>
      <c r="B6" s="1">
        <v>1</v>
      </c>
      <c r="C6" t="s">
        <v>15</v>
      </c>
      <c r="D6" s="1">
        <v>5</v>
      </c>
      <c r="E6" s="13">
        <v>40684</v>
      </c>
      <c r="F6" s="19">
        <v>1386</v>
      </c>
      <c r="G6" s="19">
        <v>2852</v>
      </c>
      <c r="H6" s="19">
        <v>3322</v>
      </c>
      <c r="I6" s="24">
        <f t="shared" si="0"/>
        <v>0.85851896447922937</v>
      </c>
      <c r="J6" s="1">
        <v>2011</v>
      </c>
      <c r="K6" s="13">
        <v>42343</v>
      </c>
      <c r="L6" s="19">
        <v>1719</v>
      </c>
      <c r="M6" s="19">
        <v>3095</v>
      </c>
      <c r="N6" s="19">
        <v>3429</v>
      </c>
      <c r="O6" s="24">
        <f t="shared" si="1"/>
        <v>0.90259550889472151</v>
      </c>
      <c r="P6" s="1">
        <v>2015</v>
      </c>
      <c r="Q6">
        <v>50</v>
      </c>
      <c r="R6">
        <v>56.13</v>
      </c>
      <c r="S6" s="1">
        <f t="shared" si="2"/>
        <v>6.1300000000000026</v>
      </c>
      <c r="V6" s="7">
        <v>0</v>
      </c>
      <c r="Y6" s="7">
        <v>0</v>
      </c>
      <c r="Z6" s="7">
        <f t="shared" si="3"/>
        <v>0</v>
      </c>
      <c r="AA6" s="7">
        <f t="shared" si="4"/>
        <v>0</v>
      </c>
    </row>
    <row r="7" spans="1:28" x14ac:dyDescent="0.3">
      <c r="A7" s="1" t="s">
        <v>4</v>
      </c>
      <c r="B7" s="1">
        <v>1</v>
      </c>
      <c r="C7" t="s">
        <v>16</v>
      </c>
      <c r="D7" s="1">
        <v>6</v>
      </c>
      <c r="E7" s="13">
        <v>40684</v>
      </c>
      <c r="F7" s="19">
        <v>1229</v>
      </c>
      <c r="G7" s="19">
        <v>2259</v>
      </c>
      <c r="H7" s="19">
        <v>2602</v>
      </c>
      <c r="I7" s="24">
        <f t="shared" si="0"/>
        <v>0.86817832436587239</v>
      </c>
      <c r="J7" s="1">
        <v>2011</v>
      </c>
      <c r="K7" s="13">
        <v>42343</v>
      </c>
      <c r="L7" s="19">
        <v>1196</v>
      </c>
      <c r="M7" s="19">
        <v>2414</v>
      </c>
      <c r="N7" s="19">
        <v>2630</v>
      </c>
      <c r="O7" s="24">
        <f t="shared" si="1"/>
        <v>0.91787072243346013</v>
      </c>
      <c r="P7" s="1">
        <v>2015</v>
      </c>
      <c r="Q7">
        <v>55.8</v>
      </c>
      <c r="R7">
        <v>50.46</v>
      </c>
      <c r="S7" s="1">
        <f t="shared" si="2"/>
        <v>-5.3399999999999963</v>
      </c>
      <c r="V7" s="7">
        <v>0</v>
      </c>
      <c r="W7" s="7"/>
      <c r="X7" s="7"/>
      <c r="Y7" s="7">
        <v>0</v>
      </c>
      <c r="Z7" s="7">
        <f t="shared" si="3"/>
        <v>0</v>
      </c>
      <c r="AA7" s="7">
        <f t="shared" si="4"/>
        <v>0</v>
      </c>
    </row>
    <row r="8" spans="1:28" x14ac:dyDescent="0.3">
      <c r="A8" s="1" t="s">
        <v>4</v>
      </c>
      <c r="B8" s="1">
        <v>1</v>
      </c>
      <c r="C8" t="s">
        <v>17</v>
      </c>
      <c r="D8" s="1">
        <v>7</v>
      </c>
      <c r="E8" s="13">
        <v>40684</v>
      </c>
      <c r="F8" s="19">
        <v>1864</v>
      </c>
      <c r="G8" s="19">
        <v>2811</v>
      </c>
      <c r="H8" s="19">
        <v>3194</v>
      </c>
      <c r="I8" s="24">
        <f t="shared" si="0"/>
        <v>0.88008766437069508</v>
      </c>
      <c r="J8" s="1">
        <v>2011</v>
      </c>
      <c r="K8" s="13">
        <v>42343</v>
      </c>
      <c r="L8" s="19">
        <v>1236</v>
      </c>
      <c r="M8" s="19">
        <v>3088</v>
      </c>
      <c r="N8" s="19">
        <v>3363</v>
      </c>
      <c r="O8" s="24">
        <f t="shared" si="1"/>
        <v>0.91822777282188517</v>
      </c>
      <c r="P8" s="1">
        <v>2015</v>
      </c>
      <c r="Q8">
        <v>67.400000000000006</v>
      </c>
      <c r="R8">
        <v>40.520000000000003</v>
      </c>
      <c r="S8" s="1">
        <f t="shared" si="2"/>
        <v>-26.880000000000003</v>
      </c>
      <c r="V8" s="7">
        <v>0</v>
      </c>
      <c r="W8" s="7"/>
      <c r="X8" s="7"/>
      <c r="Y8" s="7">
        <v>0</v>
      </c>
      <c r="Z8" s="7">
        <f t="shared" si="3"/>
        <v>0</v>
      </c>
      <c r="AA8" s="7">
        <f t="shared" si="4"/>
        <v>0</v>
      </c>
    </row>
    <row r="9" spans="1:28" x14ac:dyDescent="0.3">
      <c r="A9" s="1" t="s">
        <v>4</v>
      </c>
      <c r="B9" s="1">
        <v>1</v>
      </c>
      <c r="C9" t="s">
        <v>18</v>
      </c>
      <c r="D9" s="1">
        <v>8</v>
      </c>
      <c r="E9" s="13">
        <v>40684</v>
      </c>
      <c r="F9" s="19">
        <v>1236</v>
      </c>
      <c r="G9" s="19">
        <v>2680</v>
      </c>
      <c r="H9" s="19">
        <v>3274</v>
      </c>
      <c r="I9" s="24">
        <f t="shared" si="0"/>
        <v>0.81857055589492977</v>
      </c>
      <c r="J9" s="1">
        <v>2011</v>
      </c>
      <c r="K9" s="13">
        <v>42343</v>
      </c>
      <c r="L9" s="19">
        <v>1672</v>
      </c>
      <c r="M9" s="19">
        <v>2934</v>
      </c>
      <c r="N9" s="19">
        <v>3347</v>
      </c>
      <c r="O9" s="24">
        <f t="shared" si="1"/>
        <v>0.87660591574544366</v>
      </c>
      <c r="P9" s="1">
        <v>2015</v>
      </c>
      <c r="Q9">
        <v>47</v>
      </c>
      <c r="R9">
        <v>57.89</v>
      </c>
      <c r="S9" s="1">
        <f t="shared" si="2"/>
        <v>10.89</v>
      </c>
      <c r="V9" s="7">
        <v>0</v>
      </c>
      <c r="W9" s="7"/>
      <c r="X9" s="7"/>
      <c r="Y9" s="7">
        <v>0</v>
      </c>
      <c r="Z9" s="7">
        <f t="shared" si="3"/>
        <v>0</v>
      </c>
      <c r="AA9" s="7">
        <f t="shared" si="4"/>
        <v>0</v>
      </c>
    </row>
    <row r="10" spans="1:28" x14ac:dyDescent="0.3">
      <c r="A10" s="1" t="s">
        <v>4</v>
      </c>
      <c r="B10" s="1">
        <v>1</v>
      </c>
      <c r="C10" t="s">
        <v>19</v>
      </c>
      <c r="D10" s="1">
        <v>9</v>
      </c>
      <c r="E10" s="13">
        <v>40684</v>
      </c>
      <c r="F10" s="19">
        <v>1105</v>
      </c>
      <c r="G10" s="19">
        <v>2085</v>
      </c>
      <c r="H10" s="19">
        <v>2454</v>
      </c>
      <c r="I10" s="24">
        <f t="shared" si="0"/>
        <v>0.84963325183374083</v>
      </c>
      <c r="J10" s="1">
        <v>2011</v>
      </c>
      <c r="K10" s="13">
        <v>42343</v>
      </c>
      <c r="L10" s="19">
        <v>1128</v>
      </c>
      <c r="M10" s="19">
        <v>2154</v>
      </c>
      <c r="N10" s="19">
        <v>2413</v>
      </c>
      <c r="O10" s="24">
        <f t="shared" si="1"/>
        <v>0.89266473269788649</v>
      </c>
      <c r="P10" s="1">
        <v>2015</v>
      </c>
      <c r="Q10">
        <v>54.4</v>
      </c>
      <c r="R10">
        <v>53.23</v>
      </c>
      <c r="S10" s="1">
        <f t="shared" si="2"/>
        <v>-1.1700000000000017</v>
      </c>
      <c r="V10" s="7">
        <v>0</v>
      </c>
      <c r="W10" s="7"/>
      <c r="X10" s="7"/>
      <c r="Y10" s="7">
        <v>0</v>
      </c>
      <c r="Z10" s="7">
        <f t="shared" si="3"/>
        <v>0</v>
      </c>
      <c r="AA10" s="7">
        <f t="shared" si="4"/>
        <v>0</v>
      </c>
    </row>
    <row r="11" spans="1:28" x14ac:dyDescent="0.3">
      <c r="A11" s="1" t="s">
        <v>4</v>
      </c>
      <c r="B11" s="1">
        <v>1</v>
      </c>
      <c r="C11" t="s">
        <v>20</v>
      </c>
      <c r="D11" s="1">
        <v>10</v>
      </c>
      <c r="E11" s="13">
        <v>40684</v>
      </c>
      <c r="F11" s="19">
        <v>1313</v>
      </c>
      <c r="G11" s="19">
        <v>2626</v>
      </c>
      <c r="H11" s="19">
        <v>3087</v>
      </c>
      <c r="I11" s="24">
        <f t="shared" si="0"/>
        <v>0.8506640751538711</v>
      </c>
      <c r="J11" s="1">
        <v>2011</v>
      </c>
      <c r="K11" s="13">
        <v>42343</v>
      </c>
      <c r="L11" s="19">
        <v>1463</v>
      </c>
      <c r="M11" s="19">
        <v>2782</v>
      </c>
      <c r="N11" s="19">
        <v>3123</v>
      </c>
      <c r="O11" s="24">
        <f t="shared" si="1"/>
        <v>0.89081011847582448</v>
      </c>
      <c r="P11" s="1">
        <v>2015</v>
      </c>
      <c r="Q11">
        <v>51.3</v>
      </c>
      <c r="R11">
        <v>53.53</v>
      </c>
      <c r="S11" s="1">
        <f t="shared" si="2"/>
        <v>2.230000000000004</v>
      </c>
      <c r="V11" s="7">
        <v>0</v>
      </c>
      <c r="W11" s="7"/>
      <c r="X11" s="7"/>
      <c r="Y11" s="7">
        <v>0</v>
      </c>
      <c r="Z11" s="7">
        <f t="shared" si="3"/>
        <v>0</v>
      </c>
      <c r="AA11" s="7">
        <f t="shared" si="4"/>
        <v>0</v>
      </c>
    </row>
    <row r="12" spans="1:28" x14ac:dyDescent="0.3">
      <c r="A12" s="1" t="s">
        <v>4</v>
      </c>
      <c r="B12" s="1">
        <v>1</v>
      </c>
      <c r="C12" t="s">
        <v>21</v>
      </c>
      <c r="D12" s="1">
        <v>11</v>
      </c>
      <c r="E12" s="13">
        <v>40684</v>
      </c>
      <c r="F12" s="19">
        <v>1461</v>
      </c>
      <c r="G12" s="19">
        <v>2395</v>
      </c>
      <c r="H12" s="19">
        <v>2775</v>
      </c>
      <c r="I12" s="24">
        <f t="shared" si="0"/>
        <v>0.86306306306306302</v>
      </c>
      <c r="J12" s="1">
        <v>2011</v>
      </c>
      <c r="K12" s="13">
        <v>42343</v>
      </c>
      <c r="L12" s="19">
        <v>1157</v>
      </c>
      <c r="M12" s="19">
        <v>2604</v>
      </c>
      <c r="N12" s="19">
        <v>2838</v>
      </c>
      <c r="O12" s="24">
        <f t="shared" si="1"/>
        <v>0.91754756871035936</v>
      </c>
      <c r="P12" s="1">
        <v>2015</v>
      </c>
      <c r="Q12">
        <v>62.8</v>
      </c>
      <c r="R12">
        <v>45.16</v>
      </c>
      <c r="S12" s="1">
        <f t="shared" si="2"/>
        <v>-17.64</v>
      </c>
      <c r="V12" s="7">
        <v>0</v>
      </c>
      <c r="Y12" s="7">
        <v>0</v>
      </c>
      <c r="Z12" s="7">
        <f t="shared" si="3"/>
        <v>0</v>
      </c>
      <c r="AA12" s="7">
        <f t="shared" si="4"/>
        <v>0</v>
      </c>
    </row>
    <row r="13" spans="1:28" x14ac:dyDescent="0.3">
      <c r="A13" s="1" t="s">
        <v>4</v>
      </c>
      <c r="B13" s="1">
        <v>1</v>
      </c>
      <c r="C13" t="s">
        <v>22</v>
      </c>
      <c r="D13" s="1">
        <v>12</v>
      </c>
      <c r="E13" s="13">
        <v>40684</v>
      </c>
      <c r="F13" s="19">
        <v>1262</v>
      </c>
      <c r="G13" s="19">
        <v>2323</v>
      </c>
      <c r="H13" s="19">
        <v>2746</v>
      </c>
      <c r="I13" s="24">
        <f t="shared" si="0"/>
        <v>0.84595775673707208</v>
      </c>
      <c r="J13" s="1">
        <v>2011</v>
      </c>
      <c r="K13" s="13">
        <v>42343</v>
      </c>
      <c r="L13" s="19">
        <v>1239</v>
      </c>
      <c r="M13" s="19">
        <v>2584</v>
      </c>
      <c r="N13" s="19">
        <v>2886</v>
      </c>
      <c r="O13" s="24">
        <f t="shared" si="1"/>
        <v>0.89535689535689533</v>
      </c>
      <c r="P13" s="1">
        <v>2015</v>
      </c>
      <c r="Q13">
        <v>56</v>
      </c>
      <c r="R13">
        <v>48.9</v>
      </c>
      <c r="S13" s="1">
        <f t="shared" si="2"/>
        <v>-7.1000000000000014</v>
      </c>
      <c r="V13" s="7">
        <v>0</v>
      </c>
      <c r="W13">
        <v>6819366</v>
      </c>
      <c r="X13" t="s">
        <v>146</v>
      </c>
      <c r="Y13" s="7">
        <v>6819366</v>
      </c>
      <c r="Z13" s="7">
        <f t="shared" si="3"/>
        <v>0</v>
      </c>
      <c r="AA13" s="7">
        <f t="shared" si="4"/>
        <v>2362.9126819126818</v>
      </c>
    </row>
    <row r="14" spans="1:28" x14ac:dyDescent="0.3">
      <c r="A14" s="1" t="s">
        <v>4</v>
      </c>
      <c r="B14" s="1">
        <v>1</v>
      </c>
      <c r="C14" t="s">
        <v>23</v>
      </c>
      <c r="D14" s="1">
        <v>13</v>
      </c>
      <c r="E14" s="13">
        <v>40684</v>
      </c>
      <c r="F14" s="19">
        <v>1315</v>
      </c>
      <c r="G14" s="19">
        <v>2647</v>
      </c>
      <c r="H14" s="19">
        <v>3258</v>
      </c>
      <c r="I14" s="24">
        <f t="shared" si="0"/>
        <v>0.81246163290362183</v>
      </c>
      <c r="J14" s="1">
        <v>2011</v>
      </c>
      <c r="K14" s="13">
        <v>42343</v>
      </c>
      <c r="L14" s="19">
        <v>1500</v>
      </c>
      <c r="M14" s="19">
        <v>2869</v>
      </c>
      <c r="N14" s="19">
        <v>3277</v>
      </c>
      <c r="O14" s="24">
        <f t="shared" si="1"/>
        <v>0.87549588037839488</v>
      </c>
      <c r="P14" s="1">
        <v>2015</v>
      </c>
      <c r="Q14">
        <v>51.1</v>
      </c>
      <c r="R14">
        <v>53.19</v>
      </c>
      <c r="S14" s="1">
        <f t="shared" si="2"/>
        <v>2.0899999999999963</v>
      </c>
      <c r="V14" s="7">
        <v>0</v>
      </c>
      <c r="Y14" s="7">
        <v>0</v>
      </c>
      <c r="Z14" s="7">
        <f t="shared" si="3"/>
        <v>0</v>
      </c>
      <c r="AA14" s="7">
        <f t="shared" si="4"/>
        <v>0</v>
      </c>
    </row>
    <row r="15" spans="1:28" x14ac:dyDescent="0.3">
      <c r="A15" s="1" t="s">
        <v>4</v>
      </c>
      <c r="B15" s="1">
        <v>1</v>
      </c>
      <c r="C15" t="s">
        <v>24</v>
      </c>
      <c r="D15" s="1">
        <v>14</v>
      </c>
      <c r="E15" s="13">
        <v>40684</v>
      </c>
      <c r="F15" s="19">
        <v>1115</v>
      </c>
      <c r="G15" s="19">
        <v>1993</v>
      </c>
      <c r="H15" s="19">
        <v>2305</v>
      </c>
      <c r="I15" s="24">
        <f t="shared" si="0"/>
        <v>0.86464208242950114</v>
      </c>
      <c r="J15" s="1">
        <v>2011</v>
      </c>
      <c r="K15" s="13">
        <v>42343</v>
      </c>
      <c r="L15" s="19">
        <v>1005</v>
      </c>
      <c r="M15" s="19">
        <v>2157</v>
      </c>
      <c r="N15" s="19">
        <v>2404</v>
      </c>
      <c r="O15" s="24">
        <f t="shared" si="1"/>
        <v>0.89725457570715472</v>
      </c>
      <c r="P15" s="1">
        <v>2015</v>
      </c>
      <c r="Q15">
        <v>58.3</v>
      </c>
      <c r="R15">
        <v>47.14</v>
      </c>
      <c r="S15" s="1">
        <f t="shared" si="2"/>
        <v>-11.159999999999997</v>
      </c>
      <c r="V15" s="7">
        <v>0</v>
      </c>
      <c r="Y15" s="7">
        <v>0</v>
      </c>
      <c r="Z15" s="7">
        <f t="shared" si="3"/>
        <v>0</v>
      </c>
      <c r="AA15" s="7">
        <f t="shared" si="4"/>
        <v>0</v>
      </c>
    </row>
    <row r="16" spans="1:28" x14ac:dyDescent="0.3">
      <c r="A16" s="1" t="s">
        <v>4</v>
      </c>
      <c r="B16" s="1">
        <v>1</v>
      </c>
      <c r="C16" t="s">
        <v>25</v>
      </c>
      <c r="D16" s="1">
        <v>15</v>
      </c>
      <c r="E16" s="13">
        <v>40684</v>
      </c>
      <c r="F16" s="19">
        <v>1216</v>
      </c>
      <c r="G16" s="19">
        <v>2191</v>
      </c>
      <c r="H16" s="19">
        <v>2573</v>
      </c>
      <c r="I16" s="24">
        <f t="shared" si="0"/>
        <v>0.85153517294986392</v>
      </c>
      <c r="J16" s="1">
        <v>2011</v>
      </c>
      <c r="K16" s="13">
        <v>42343</v>
      </c>
      <c r="L16" s="19">
        <v>1121</v>
      </c>
      <c r="M16" s="19">
        <v>2426</v>
      </c>
      <c r="N16" s="19">
        <v>2648</v>
      </c>
      <c r="O16" s="24">
        <f t="shared" si="1"/>
        <v>0.91616314199395765</v>
      </c>
      <c r="P16" s="1">
        <v>2015</v>
      </c>
      <c r="Q16">
        <v>56.8</v>
      </c>
      <c r="R16">
        <v>46.84</v>
      </c>
      <c r="S16" s="1">
        <f t="shared" si="2"/>
        <v>-9.9599999999999937</v>
      </c>
      <c r="T16">
        <v>215728.8</v>
      </c>
      <c r="U16" s="8" t="s">
        <v>256</v>
      </c>
      <c r="V16" s="7">
        <v>215728.8</v>
      </c>
      <c r="W16" s="7"/>
      <c r="X16" s="7"/>
      <c r="Y16" s="7">
        <v>0</v>
      </c>
      <c r="Z16" s="7">
        <f t="shared" si="3"/>
        <v>81.468580060422951</v>
      </c>
      <c r="AA16" s="7">
        <f t="shared" si="4"/>
        <v>0</v>
      </c>
    </row>
    <row r="17" spans="1:28" x14ac:dyDescent="0.3">
      <c r="A17" s="1" t="s">
        <v>4</v>
      </c>
      <c r="B17" s="1">
        <v>1</v>
      </c>
      <c r="C17" t="s">
        <v>26</v>
      </c>
      <c r="D17" s="1">
        <v>16</v>
      </c>
      <c r="E17" s="13">
        <v>40684</v>
      </c>
      <c r="F17" s="19">
        <v>1116</v>
      </c>
      <c r="G17" s="19">
        <v>1671</v>
      </c>
      <c r="H17" s="19">
        <v>1939</v>
      </c>
      <c r="I17" s="24">
        <f t="shared" si="0"/>
        <v>0.86178442496132024</v>
      </c>
      <c r="J17" s="1">
        <v>2011</v>
      </c>
      <c r="K17" s="13">
        <v>42343</v>
      </c>
      <c r="L17" s="19">
        <v>531</v>
      </c>
      <c r="M17" s="19">
        <v>1788</v>
      </c>
      <c r="N17" s="19">
        <v>1989</v>
      </c>
      <c r="O17" s="24">
        <f t="shared" si="1"/>
        <v>0.89894419306184015</v>
      </c>
      <c r="P17" s="1">
        <v>2015</v>
      </c>
      <c r="Q17">
        <v>67.8</v>
      </c>
      <c r="R17">
        <v>30.03</v>
      </c>
      <c r="S17" s="1">
        <f t="shared" si="2"/>
        <v>-37.769999999999996</v>
      </c>
      <c r="V17" s="7">
        <v>0</v>
      </c>
      <c r="W17" s="7"/>
      <c r="X17" s="7"/>
      <c r="Y17" s="7">
        <v>0</v>
      </c>
      <c r="Z17" s="7">
        <f t="shared" si="3"/>
        <v>0</v>
      </c>
      <c r="AA17" s="7">
        <f t="shared" si="4"/>
        <v>0</v>
      </c>
    </row>
    <row r="18" spans="1:28" x14ac:dyDescent="0.3">
      <c r="A18" s="1" t="s">
        <v>4</v>
      </c>
      <c r="B18" s="1">
        <v>1</v>
      </c>
      <c r="C18" t="s">
        <v>27</v>
      </c>
      <c r="D18" s="1">
        <v>17</v>
      </c>
      <c r="E18" s="13">
        <v>40684</v>
      </c>
      <c r="F18" s="19">
        <v>1018</v>
      </c>
      <c r="G18" s="19">
        <v>2028</v>
      </c>
      <c r="H18" s="19">
        <v>2341</v>
      </c>
      <c r="I18" s="24">
        <f t="shared" si="0"/>
        <v>0.86629645450662107</v>
      </c>
      <c r="J18" s="1">
        <v>2011</v>
      </c>
      <c r="K18" s="13">
        <v>42343</v>
      </c>
      <c r="L18" s="19">
        <v>1196</v>
      </c>
      <c r="M18" s="19">
        <v>2179</v>
      </c>
      <c r="N18" s="19">
        <v>2408</v>
      </c>
      <c r="O18" s="24">
        <f t="shared" si="1"/>
        <v>0.9049003322259136</v>
      </c>
      <c r="P18" s="1">
        <v>2015</v>
      </c>
      <c r="Q18">
        <v>51.4</v>
      </c>
      <c r="R18">
        <v>55.73</v>
      </c>
      <c r="S18" s="1">
        <f t="shared" si="2"/>
        <v>4.3299999999999983</v>
      </c>
      <c r="V18" s="7">
        <v>0</v>
      </c>
      <c r="W18">
        <v>9092488</v>
      </c>
      <c r="X18" t="s">
        <v>296</v>
      </c>
      <c r="Y18" s="7">
        <v>9092488</v>
      </c>
      <c r="Z18" s="7">
        <f t="shared" si="3"/>
        <v>0</v>
      </c>
      <c r="AA18" s="7">
        <f t="shared" si="4"/>
        <v>3775.9501661129566</v>
      </c>
    </row>
    <row r="19" spans="1:28" x14ac:dyDescent="0.3">
      <c r="A19" s="1" t="s">
        <v>4</v>
      </c>
      <c r="B19" s="1">
        <v>1</v>
      </c>
      <c r="C19" t="s">
        <v>28</v>
      </c>
      <c r="D19" s="1">
        <v>18</v>
      </c>
      <c r="E19" s="13">
        <v>40684</v>
      </c>
      <c r="F19" s="19">
        <v>1287</v>
      </c>
      <c r="G19" s="19">
        <v>2547</v>
      </c>
      <c r="H19" s="19">
        <v>2989</v>
      </c>
      <c r="I19" s="24">
        <f t="shared" si="0"/>
        <v>0.85212445633991296</v>
      </c>
      <c r="J19" s="1">
        <v>2011</v>
      </c>
      <c r="K19" s="13">
        <v>42343</v>
      </c>
      <c r="L19" s="19">
        <v>1338</v>
      </c>
      <c r="M19" s="19">
        <v>2675</v>
      </c>
      <c r="N19" s="19">
        <v>2974</v>
      </c>
      <c r="O19" s="24">
        <f t="shared" si="1"/>
        <v>0.89946200403496979</v>
      </c>
      <c r="P19" s="1">
        <v>2015</v>
      </c>
      <c r="Q19">
        <v>52.2</v>
      </c>
      <c r="R19">
        <v>50.97</v>
      </c>
      <c r="S19" s="1">
        <f t="shared" si="2"/>
        <v>-1.230000000000004</v>
      </c>
      <c r="V19" s="7">
        <v>0</v>
      </c>
      <c r="Y19" s="7">
        <v>0</v>
      </c>
      <c r="Z19" s="7">
        <f t="shared" si="3"/>
        <v>0</v>
      </c>
      <c r="AA19" s="7">
        <f t="shared" si="4"/>
        <v>0</v>
      </c>
    </row>
    <row r="20" spans="1:28" x14ac:dyDescent="0.3">
      <c r="A20" s="1" t="s">
        <v>4</v>
      </c>
      <c r="B20" s="1">
        <v>1</v>
      </c>
      <c r="C20" t="s">
        <v>29</v>
      </c>
      <c r="D20" s="1">
        <v>19</v>
      </c>
      <c r="E20" s="13">
        <v>40684</v>
      </c>
      <c r="F20" s="19">
        <v>1142</v>
      </c>
      <c r="G20" s="19">
        <v>2292</v>
      </c>
      <c r="H20" s="19">
        <v>2718</v>
      </c>
      <c r="I20" s="24">
        <f t="shared" si="0"/>
        <v>0.8432671081677704</v>
      </c>
      <c r="J20" s="1">
        <v>2011</v>
      </c>
      <c r="K20" s="13">
        <v>42343</v>
      </c>
      <c r="L20" s="19">
        <v>1308</v>
      </c>
      <c r="M20" s="19">
        <v>2452</v>
      </c>
      <c r="N20" s="19">
        <v>2728</v>
      </c>
      <c r="O20" s="24">
        <f t="shared" si="1"/>
        <v>0.89882697947214074</v>
      </c>
      <c r="P20" s="1">
        <v>2015</v>
      </c>
      <c r="Q20">
        <v>51.4</v>
      </c>
      <c r="R20">
        <v>54.59</v>
      </c>
      <c r="S20" s="1">
        <f t="shared" si="2"/>
        <v>3.1900000000000048</v>
      </c>
      <c r="V20" s="7">
        <v>0</v>
      </c>
      <c r="W20" s="7">
        <v>9092488</v>
      </c>
      <c r="X20" s="7" t="s">
        <v>297</v>
      </c>
      <c r="Y20" s="7">
        <v>9092488</v>
      </c>
      <c r="Z20" s="7">
        <f t="shared" si="3"/>
        <v>0</v>
      </c>
      <c r="AA20" s="7">
        <f t="shared" si="4"/>
        <v>3333.0234604105572</v>
      </c>
    </row>
    <row r="21" spans="1:28" x14ac:dyDescent="0.3">
      <c r="A21" s="1" t="s">
        <v>4</v>
      </c>
      <c r="B21" s="1">
        <v>1</v>
      </c>
      <c r="C21" t="s">
        <v>30</v>
      </c>
      <c r="D21" s="1">
        <v>20</v>
      </c>
      <c r="E21" s="13">
        <v>40684</v>
      </c>
      <c r="F21" s="19">
        <v>1416</v>
      </c>
      <c r="G21" s="19">
        <v>2740</v>
      </c>
      <c r="H21" s="19">
        <v>3285</v>
      </c>
      <c r="I21" s="24">
        <f t="shared" si="0"/>
        <v>0.83409436834094364</v>
      </c>
      <c r="J21" s="1">
        <v>2011</v>
      </c>
      <c r="K21" s="13">
        <v>42343</v>
      </c>
      <c r="L21" s="19">
        <v>1508</v>
      </c>
      <c r="M21" s="19">
        <v>2978</v>
      </c>
      <c r="N21" s="19">
        <v>3316</v>
      </c>
      <c r="O21" s="24">
        <f t="shared" si="1"/>
        <v>0.89806996381182147</v>
      </c>
      <c r="P21" s="1">
        <v>2015</v>
      </c>
      <c r="Q21">
        <v>53.6</v>
      </c>
      <c r="R21">
        <v>51.49</v>
      </c>
      <c r="S21" s="1">
        <f t="shared" si="2"/>
        <v>-2.1099999999999994</v>
      </c>
      <c r="V21" s="7">
        <v>0</v>
      </c>
      <c r="W21" s="7"/>
      <c r="X21" s="7"/>
      <c r="Y21" s="7">
        <v>0</v>
      </c>
      <c r="Z21" s="7">
        <f t="shared" si="3"/>
        <v>0</v>
      </c>
      <c r="AA21" s="7">
        <f t="shared" si="4"/>
        <v>0</v>
      </c>
      <c r="AB21" s="7"/>
    </row>
    <row r="22" spans="1:28" x14ac:dyDescent="0.3">
      <c r="A22" s="1" t="s">
        <v>4</v>
      </c>
      <c r="B22" s="1">
        <v>1</v>
      </c>
      <c r="C22" t="s">
        <v>31</v>
      </c>
      <c r="D22" s="1">
        <v>21</v>
      </c>
      <c r="E22" s="13">
        <v>40684</v>
      </c>
      <c r="F22" s="19">
        <v>1233</v>
      </c>
      <c r="G22" s="19">
        <v>2004</v>
      </c>
      <c r="H22" s="19">
        <v>2320</v>
      </c>
      <c r="I22" s="24">
        <f t="shared" si="0"/>
        <v>0.86379310344827587</v>
      </c>
      <c r="J22" s="1">
        <v>2011</v>
      </c>
      <c r="K22" s="13">
        <v>42343</v>
      </c>
      <c r="L22" s="19">
        <v>912</v>
      </c>
      <c r="M22" s="19">
        <v>2174</v>
      </c>
      <c r="N22" s="19">
        <v>2398</v>
      </c>
      <c r="O22" s="24">
        <f t="shared" si="1"/>
        <v>0.90658882402001673</v>
      </c>
      <c r="P22" s="1">
        <v>2015</v>
      </c>
      <c r="Q22">
        <v>63.5</v>
      </c>
      <c r="R22">
        <v>42.64</v>
      </c>
      <c r="S22" s="1">
        <f t="shared" si="2"/>
        <v>-20.86</v>
      </c>
      <c r="V22" s="7">
        <v>0</v>
      </c>
      <c r="W22" s="7"/>
      <c r="X22" s="7"/>
      <c r="Y22" s="7">
        <v>0</v>
      </c>
      <c r="Z22" s="7">
        <f t="shared" si="3"/>
        <v>0</v>
      </c>
      <c r="AA22" s="7">
        <f t="shared" si="4"/>
        <v>0</v>
      </c>
    </row>
    <row r="23" spans="1:28" x14ac:dyDescent="0.3">
      <c r="A23" s="1" t="s">
        <v>4</v>
      </c>
      <c r="B23" s="1">
        <v>1</v>
      </c>
      <c r="C23" t="s">
        <v>32</v>
      </c>
      <c r="D23" s="1">
        <v>22</v>
      </c>
      <c r="E23" s="13">
        <v>40684</v>
      </c>
      <c r="F23" s="19">
        <v>882</v>
      </c>
      <c r="G23" s="19">
        <v>1606</v>
      </c>
      <c r="H23" s="19">
        <v>1841</v>
      </c>
      <c r="I23" s="24">
        <f t="shared" si="0"/>
        <v>0.87235198261814229</v>
      </c>
      <c r="J23" s="1">
        <v>2011</v>
      </c>
      <c r="K23" s="13">
        <v>42343</v>
      </c>
      <c r="L23" s="19">
        <v>842</v>
      </c>
      <c r="M23" s="19">
        <v>1768</v>
      </c>
      <c r="N23" s="19">
        <v>1910</v>
      </c>
      <c r="O23" s="24">
        <f t="shared" si="1"/>
        <v>0.92565445026178006</v>
      </c>
      <c r="P23" s="1">
        <v>2015</v>
      </c>
      <c r="Q23">
        <v>56.8</v>
      </c>
      <c r="R23">
        <v>48.73</v>
      </c>
      <c r="S23" s="1">
        <f t="shared" si="2"/>
        <v>-8.07</v>
      </c>
      <c r="V23" s="7">
        <v>0</v>
      </c>
      <c r="W23">
        <v>2273122</v>
      </c>
      <c r="X23" t="s">
        <v>145</v>
      </c>
      <c r="Y23" s="7">
        <v>0</v>
      </c>
      <c r="Z23" s="7">
        <f t="shared" si="3"/>
        <v>0</v>
      </c>
      <c r="AA23" s="7">
        <f t="shared" si="4"/>
        <v>0</v>
      </c>
    </row>
    <row r="24" spans="1:28" x14ac:dyDescent="0.3">
      <c r="A24" s="1" t="s">
        <v>4</v>
      </c>
      <c r="B24" s="1">
        <v>1</v>
      </c>
      <c r="C24" t="s">
        <v>33</v>
      </c>
      <c r="D24" s="1">
        <v>23</v>
      </c>
      <c r="E24" s="13">
        <v>40684</v>
      </c>
      <c r="F24" s="19">
        <v>1019</v>
      </c>
      <c r="G24" s="19">
        <v>1635</v>
      </c>
      <c r="H24" s="19">
        <v>1920</v>
      </c>
      <c r="I24" s="24">
        <f t="shared" si="0"/>
        <v>0.8515625</v>
      </c>
      <c r="J24" s="1">
        <v>2011</v>
      </c>
      <c r="K24" s="13">
        <v>42343</v>
      </c>
      <c r="L24" s="19">
        <v>775</v>
      </c>
      <c r="M24" s="19">
        <v>1788</v>
      </c>
      <c r="N24" s="19">
        <v>1980</v>
      </c>
      <c r="O24" s="24">
        <f t="shared" si="1"/>
        <v>0.90303030303030307</v>
      </c>
      <c r="P24" s="1">
        <v>2015</v>
      </c>
      <c r="Q24">
        <v>64.2</v>
      </c>
      <c r="R24">
        <v>44.06</v>
      </c>
      <c r="S24" s="1">
        <f t="shared" si="2"/>
        <v>-20.14</v>
      </c>
      <c r="V24" s="7">
        <v>0</v>
      </c>
      <c r="Y24" s="7">
        <v>2273122</v>
      </c>
      <c r="Z24" s="7">
        <f t="shared" si="3"/>
        <v>0</v>
      </c>
      <c r="AA24" s="7">
        <f t="shared" si="4"/>
        <v>1148.0414141414142</v>
      </c>
    </row>
    <row r="25" spans="1:28" x14ac:dyDescent="0.3">
      <c r="A25" s="1" t="s">
        <v>4</v>
      </c>
      <c r="B25" s="1">
        <v>1</v>
      </c>
      <c r="C25" t="s">
        <v>34</v>
      </c>
      <c r="D25" s="1">
        <v>24</v>
      </c>
      <c r="E25" s="13">
        <v>40684</v>
      </c>
      <c r="F25" s="19">
        <v>965</v>
      </c>
      <c r="G25" s="19">
        <v>2213</v>
      </c>
      <c r="H25" s="19">
        <v>2719</v>
      </c>
      <c r="I25" s="24">
        <f t="shared" si="0"/>
        <v>0.81390216991541009</v>
      </c>
      <c r="J25" s="1">
        <v>2011</v>
      </c>
      <c r="K25" s="13">
        <v>42343</v>
      </c>
      <c r="L25" s="19">
        <v>1341</v>
      </c>
      <c r="M25" s="19">
        <v>2327</v>
      </c>
      <c r="N25" s="19">
        <v>2653</v>
      </c>
      <c r="O25" s="24">
        <f t="shared" si="1"/>
        <v>0.87712024123633625</v>
      </c>
      <c r="P25" s="1">
        <v>2015</v>
      </c>
      <c r="Q25">
        <v>44.7</v>
      </c>
      <c r="R25">
        <v>58.79</v>
      </c>
      <c r="S25" s="1">
        <f t="shared" si="2"/>
        <v>14.089999999999996</v>
      </c>
      <c r="V25" s="7">
        <v>0</v>
      </c>
      <c r="Y25" s="7">
        <v>0</v>
      </c>
      <c r="Z25" s="7">
        <f t="shared" si="3"/>
        <v>0</v>
      </c>
      <c r="AA25" s="7">
        <f t="shared" si="4"/>
        <v>0</v>
      </c>
    </row>
    <row r="26" spans="1:28" x14ac:dyDescent="0.3">
      <c r="A26" s="1" t="s">
        <v>4</v>
      </c>
      <c r="B26" s="1">
        <v>1</v>
      </c>
      <c r="C26" t="s">
        <v>35</v>
      </c>
      <c r="D26" s="1">
        <v>25</v>
      </c>
      <c r="E26" s="13">
        <v>40684</v>
      </c>
      <c r="F26" s="19">
        <v>1101</v>
      </c>
      <c r="G26" s="19">
        <v>1955</v>
      </c>
      <c r="H26" s="19">
        <v>2245</v>
      </c>
      <c r="I26" s="24">
        <f t="shared" si="0"/>
        <v>0.87082405345211578</v>
      </c>
      <c r="J26" s="1">
        <v>2011</v>
      </c>
      <c r="K26" s="13">
        <v>42343</v>
      </c>
      <c r="L26" s="19">
        <v>940</v>
      </c>
      <c r="M26" s="19">
        <v>2087</v>
      </c>
      <c r="N26" s="19">
        <v>2279</v>
      </c>
      <c r="O26" s="24">
        <f t="shared" si="1"/>
        <v>0.91575252303641952</v>
      </c>
      <c r="P26" s="1">
        <v>2015</v>
      </c>
      <c r="Q26">
        <v>58.1</v>
      </c>
      <c r="R26">
        <v>45.83</v>
      </c>
      <c r="S26" s="1">
        <f t="shared" si="2"/>
        <v>-12.270000000000003</v>
      </c>
      <c r="V26" s="7">
        <v>0</v>
      </c>
      <c r="Y26" s="7">
        <v>0</v>
      </c>
      <c r="Z26" s="7">
        <f t="shared" si="3"/>
        <v>0</v>
      </c>
      <c r="AA26" s="7">
        <f t="shared" si="4"/>
        <v>0</v>
      </c>
    </row>
    <row r="34" spans="23:24" x14ac:dyDescent="0.3">
      <c r="W34" s="7"/>
      <c r="X34" s="7"/>
    </row>
  </sheetData>
  <conditionalFormatting sqref="U16">
    <cfRule type="duplicateValues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8"/>
  <sheetViews>
    <sheetView topLeftCell="F1" zoomScale="90" zoomScaleNormal="90" workbookViewId="0">
      <selection activeCell="O2" sqref="O2:O38"/>
    </sheetView>
  </sheetViews>
  <sheetFormatPr defaultRowHeight="15.6" x14ac:dyDescent="0.3"/>
  <cols>
    <col min="1" max="1" width="12" bestFit="1" customWidth="1"/>
    <col min="2" max="2" width="13.8984375" bestFit="1" customWidth="1"/>
    <col min="3" max="3" width="11.3984375" bestFit="1" customWidth="1"/>
    <col min="4" max="4" width="13.19921875" bestFit="1" customWidth="1"/>
    <col min="5" max="5" width="13.19921875" customWidth="1"/>
    <col min="6" max="8" width="13.19921875" style="19" customWidth="1"/>
    <col min="9" max="9" width="13.19921875" style="24" customWidth="1"/>
    <col min="10" max="10" width="11.3984375" bestFit="1" customWidth="1"/>
    <col min="11" max="11" width="11.3984375" customWidth="1"/>
    <col min="12" max="14" width="11.3984375" style="19" customWidth="1"/>
    <col min="15" max="15" width="13.19921875" style="24" customWidth="1"/>
    <col min="16" max="16" width="11.3984375" bestFit="1" customWidth="1"/>
    <col min="17" max="18" width="10.8984375" bestFit="1" customWidth="1"/>
    <col min="19" max="19" width="8" customWidth="1"/>
    <col min="20" max="20" width="16.09765625" style="7" hidden="1" customWidth="1"/>
    <col min="21" max="21" width="15.09765625" hidden="1" customWidth="1"/>
    <col min="22" max="22" width="15.09765625" style="7" hidden="1" customWidth="1"/>
    <col min="23" max="23" width="15.09765625" hidden="1" customWidth="1"/>
    <col min="24" max="24" width="15" style="7" customWidth="1"/>
    <col min="25" max="25" width="14.8984375" style="7" hidden="1" customWidth="1"/>
    <col min="26" max="26" width="33.19921875" hidden="1" customWidth="1"/>
    <col min="27" max="27" width="14.8984375" style="7" hidden="1" customWidth="1"/>
    <col min="28" max="28" width="33.5" hidden="1" customWidth="1"/>
    <col min="29" max="31" width="14.8984375" style="7" customWidth="1"/>
    <col min="32" max="32" width="12.3984375" bestFit="1" customWidth="1"/>
  </cols>
  <sheetData>
    <row r="1" spans="1:32" x14ac:dyDescent="0.3">
      <c r="A1" s="1" t="s">
        <v>2</v>
      </c>
      <c r="B1" s="1" t="s">
        <v>3</v>
      </c>
      <c r="C1" s="1" t="s">
        <v>0</v>
      </c>
      <c r="D1" s="1" t="s">
        <v>1</v>
      </c>
      <c r="E1" s="14" t="s">
        <v>288</v>
      </c>
      <c r="F1" s="21" t="s">
        <v>327</v>
      </c>
      <c r="G1" s="18" t="s">
        <v>326</v>
      </c>
      <c r="H1" s="18" t="s">
        <v>330</v>
      </c>
      <c r="I1" s="23" t="s">
        <v>334</v>
      </c>
      <c r="J1" s="1" t="s">
        <v>5</v>
      </c>
      <c r="K1" s="14" t="s">
        <v>289</v>
      </c>
      <c r="L1" s="18" t="s">
        <v>328</v>
      </c>
      <c r="M1" s="18" t="s">
        <v>329</v>
      </c>
      <c r="N1" s="18" t="s">
        <v>331</v>
      </c>
      <c r="O1" s="23" t="s">
        <v>335</v>
      </c>
      <c r="P1" s="1" t="s">
        <v>6</v>
      </c>
      <c r="Q1" s="1" t="s">
        <v>7</v>
      </c>
      <c r="R1" s="1" t="s">
        <v>8</v>
      </c>
      <c r="S1" s="1" t="s">
        <v>9</v>
      </c>
      <c r="T1" s="17" t="s">
        <v>290</v>
      </c>
      <c r="U1" s="14" t="s">
        <v>294</v>
      </c>
      <c r="V1" s="17" t="s">
        <v>298</v>
      </c>
      <c r="W1" s="14" t="s">
        <v>299</v>
      </c>
      <c r="X1" s="17" t="s">
        <v>292</v>
      </c>
      <c r="Y1" s="17" t="s">
        <v>291</v>
      </c>
      <c r="Z1" s="14" t="s">
        <v>295</v>
      </c>
      <c r="AA1" s="17" t="s">
        <v>313</v>
      </c>
      <c r="AB1" s="14" t="s">
        <v>314</v>
      </c>
      <c r="AC1" s="17" t="s">
        <v>293</v>
      </c>
      <c r="AD1" s="22" t="s">
        <v>333</v>
      </c>
      <c r="AE1" s="22" t="s">
        <v>332</v>
      </c>
      <c r="AF1" s="1" t="s">
        <v>10</v>
      </c>
    </row>
    <row r="2" spans="1:32" x14ac:dyDescent="0.3">
      <c r="A2" t="s">
        <v>84</v>
      </c>
      <c r="B2">
        <v>3</v>
      </c>
      <c r="C2" t="s">
        <v>85</v>
      </c>
      <c r="D2">
        <v>1</v>
      </c>
      <c r="E2" s="13">
        <v>40692</v>
      </c>
      <c r="F2" s="19">
        <v>1175984</v>
      </c>
      <c r="G2" s="19">
        <v>1188333</v>
      </c>
      <c r="H2" s="19">
        <v>1524484</v>
      </c>
      <c r="I2" s="24">
        <f>(G2/H2)</f>
        <v>0.779498505723904</v>
      </c>
      <c r="J2">
        <v>2011</v>
      </c>
      <c r="K2" s="13">
        <v>42153</v>
      </c>
      <c r="L2" s="19">
        <v>368303</v>
      </c>
      <c r="M2" s="19">
        <v>401049</v>
      </c>
      <c r="N2" s="19">
        <v>1349134</v>
      </c>
      <c r="O2" s="24">
        <f>(M2/N2)</f>
        <v>0.29726402269900543</v>
      </c>
      <c r="P2">
        <v>2015</v>
      </c>
      <c r="Q2" s="2">
        <v>0.98960000000000004</v>
      </c>
      <c r="R2" s="2">
        <v>0.941843010395223</v>
      </c>
      <c r="S2" s="2">
        <f>(R2-Q2)</f>
        <v>-4.7756989604777034E-2</v>
      </c>
      <c r="T2" s="7">
        <v>29481925.199999999</v>
      </c>
      <c r="U2" t="s">
        <v>229</v>
      </c>
      <c r="V2" s="7">
        <v>81483535.513333336</v>
      </c>
      <c r="W2" t="s">
        <v>260</v>
      </c>
      <c r="X2" s="7">
        <f>(T2+V2)</f>
        <v>110965460.71333334</v>
      </c>
      <c r="AA2" s="7">
        <v>0</v>
      </c>
      <c r="AC2" s="7">
        <f>(Y2+AA2)</f>
        <v>0</v>
      </c>
      <c r="AD2" s="7">
        <f>(X2/N2)</f>
        <v>82.249399031773962</v>
      </c>
      <c r="AE2" s="7">
        <f>(AC2/N2)</f>
        <v>0</v>
      </c>
    </row>
    <row r="3" spans="1:32" x14ac:dyDescent="0.3">
      <c r="A3" t="s">
        <v>84</v>
      </c>
      <c r="B3">
        <v>3</v>
      </c>
      <c r="C3" t="s">
        <v>86</v>
      </c>
      <c r="D3">
        <v>2</v>
      </c>
      <c r="E3" s="13">
        <v>40692</v>
      </c>
      <c r="F3" s="19">
        <v>508314</v>
      </c>
      <c r="G3" s="19">
        <v>907706</v>
      </c>
      <c r="H3" s="19">
        <v>1816094</v>
      </c>
      <c r="I3" s="24">
        <f t="shared" ref="I3:I38" si="0">(G3/H3)</f>
        <v>0.49981223438874861</v>
      </c>
      <c r="J3">
        <v>2011</v>
      </c>
      <c r="K3" s="13">
        <v>42153</v>
      </c>
      <c r="L3" s="19">
        <v>251664</v>
      </c>
      <c r="M3" s="19">
        <v>661210</v>
      </c>
      <c r="N3" s="19">
        <v>1518123</v>
      </c>
      <c r="O3" s="24">
        <f t="shared" ref="O3:O38" si="1">(M3/N3)</f>
        <v>0.43554441899635271</v>
      </c>
      <c r="P3">
        <v>2015</v>
      </c>
      <c r="Q3" s="3">
        <v>0.56000000000000005</v>
      </c>
      <c r="R3" s="3">
        <v>0.39568691452128701</v>
      </c>
      <c r="S3" s="2">
        <f t="shared" ref="S3:S38" si="2">(R3-Q3)</f>
        <v>-0.16431308547871304</v>
      </c>
      <c r="T3" s="7">
        <v>68024814.620000005</v>
      </c>
      <c r="U3" t="s">
        <v>230</v>
      </c>
      <c r="V3" s="7">
        <v>0</v>
      </c>
      <c r="X3" s="7">
        <f t="shared" ref="X3:X38" si="3">(T3+V3)</f>
        <v>68024814.620000005</v>
      </c>
      <c r="AA3" s="7">
        <v>0</v>
      </c>
      <c r="AC3" s="7">
        <f t="shared" ref="AC3:AC38" si="4">(Y3+AA3)</f>
        <v>0</v>
      </c>
      <c r="AD3" s="7">
        <f t="shared" ref="AD3:AD38" si="5">(X3/N3)</f>
        <v>44.808500114944579</v>
      </c>
      <c r="AE3" s="7">
        <f t="shared" ref="AE3:AE37" si="6">(AC3/N3)</f>
        <v>0</v>
      </c>
    </row>
    <row r="4" spans="1:32" x14ac:dyDescent="0.3">
      <c r="A4" t="s">
        <v>84</v>
      </c>
      <c r="B4">
        <v>3</v>
      </c>
      <c r="C4" t="s">
        <v>206</v>
      </c>
      <c r="D4">
        <v>3</v>
      </c>
      <c r="E4" s="13">
        <v>40692</v>
      </c>
      <c r="F4" s="19">
        <v>1165629</v>
      </c>
      <c r="G4" s="19">
        <v>1232395</v>
      </c>
      <c r="H4" s="19">
        <v>1616873</v>
      </c>
      <c r="I4" s="24">
        <f t="shared" si="0"/>
        <v>0.76220890570873534</v>
      </c>
      <c r="J4">
        <v>2011</v>
      </c>
      <c r="K4" s="13">
        <v>42153</v>
      </c>
      <c r="L4" s="19">
        <v>953304</v>
      </c>
      <c r="M4" s="19">
        <v>1028551</v>
      </c>
      <c r="N4" s="19">
        <v>1644481</v>
      </c>
      <c r="O4" s="24">
        <f t="shared" si="1"/>
        <v>0.62545629897821864</v>
      </c>
      <c r="P4">
        <v>2015</v>
      </c>
      <c r="Q4" s="2">
        <v>0.94579999999999997</v>
      </c>
      <c r="R4" s="2">
        <v>0.93730974648596355</v>
      </c>
      <c r="S4" s="2">
        <f t="shared" si="2"/>
        <v>-8.4902535140364277E-3</v>
      </c>
      <c r="T4" s="7">
        <v>81483535.513333336</v>
      </c>
      <c r="U4" t="s">
        <v>260</v>
      </c>
      <c r="V4" s="7">
        <v>0</v>
      </c>
      <c r="X4" s="7">
        <f t="shared" si="3"/>
        <v>81483535.513333336</v>
      </c>
      <c r="AA4" s="7">
        <v>0</v>
      </c>
      <c r="AC4" s="7">
        <f t="shared" si="4"/>
        <v>0</v>
      </c>
      <c r="AD4" s="7">
        <f t="shared" si="5"/>
        <v>49.549697146597218</v>
      </c>
      <c r="AE4" s="7">
        <f t="shared" si="6"/>
        <v>0</v>
      </c>
    </row>
    <row r="5" spans="1:32" x14ac:dyDescent="0.3">
      <c r="A5" t="s">
        <v>84</v>
      </c>
      <c r="B5">
        <v>3</v>
      </c>
      <c r="C5" t="s">
        <v>87</v>
      </c>
      <c r="D5">
        <v>4</v>
      </c>
      <c r="E5" s="13">
        <v>40692</v>
      </c>
      <c r="F5" s="19">
        <v>1145169</v>
      </c>
      <c r="G5" s="19">
        <v>1157239</v>
      </c>
      <c r="H5" s="19">
        <v>2011746</v>
      </c>
      <c r="I5" s="24">
        <f t="shared" si="0"/>
        <v>0.57524110896703662</v>
      </c>
      <c r="J5">
        <v>2011</v>
      </c>
      <c r="K5" s="13">
        <v>42153</v>
      </c>
      <c r="L5" s="19">
        <v>660762</v>
      </c>
      <c r="M5" s="19">
        <v>703409</v>
      </c>
      <c r="N5" s="19">
        <v>1963427</v>
      </c>
      <c r="O5" s="24">
        <f t="shared" si="1"/>
        <v>0.35825574365637225</v>
      </c>
      <c r="P5">
        <v>2015</v>
      </c>
      <c r="Q5" s="2">
        <v>0.98960000000000004</v>
      </c>
      <c r="R5" s="2">
        <v>0.95959534348750475</v>
      </c>
      <c r="S5" s="2">
        <f t="shared" si="2"/>
        <v>-3.0004656512495287E-2</v>
      </c>
      <c r="T5" s="7">
        <v>81483535.513333336</v>
      </c>
      <c r="U5" t="s">
        <v>260</v>
      </c>
      <c r="V5" s="7">
        <v>0</v>
      </c>
      <c r="X5" s="7">
        <f t="shared" si="3"/>
        <v>81483535.513333336</v>
      </c>
      <c r="AA5" s="7">
        <v>0</v>
      </c>
      <c r="AC5" s="7">
        <f t="shared" si="4"/>
        <v>0</v>
      </c>
      <c r="AD5" s="7">
        <f t="shared" si="5"/>
        <v>41.500669754125482</v>
      </c>
      <c r="AE5" s="7">
        <f t="shared" si="6"/>
        <v>0</v>
      </c>
    </row>
    <row r="6" spans="1:32" x14ac:dyDescent="0.3">
      <c r="A6" t="s">
        <v>84</v>
      </c>
      <c r="B6">
        <v>3</v>
      </c>
      <c r="C6" t="s">
        <v>107</v>
      </c>
      <c r="D6">
        <v>5</v>
      </c>
      <c r="E6" s="13">
        <v>40692</v>
      </c>
      <c r="F6" s="19">
        <v>258404</v>
      </c>
      <c r="G6" s="19">
        <v>1610094</v>
      </c>
      <c r="H6" s="19">
        <v>2523614</v>
      </c>
      <c r="I6" s="24">
        <f t="shared" si="0"/>
        <v>0.63801120139609302</v>
      </c>
      <c r="J6">
        <v>2011</v>
      </c>
      <c r="K6" s="13">
        <v>42153</v>
      </c>
      <c r="L6" s="19">
        <v>86085</v>
      </c>
      <c r="M6" s="19">
        <v>1039775</v>
      </c>
      <c r="N6" s="19">
        <v>2053484</v>
      </c>
      <c r="O6" s="24">
        <f t="shared" si="1"/>
        <v>0.50634677455485411</v>
      </c>
      <c r="P6">
        <v>2015</v>
      </c>
      <c r="Q6" s="2">
        <v>0.161</v>
      </c>
      <c r="R6" s="4">
        <v>8.4369101219399847E-2</v>
      </c>
      <c r="S6" s="2">
        <f t="shared" si="2"/>
        <v>-7.6630898780600157E-2</v>
      </c>
      <c r="T6" s="7">
        <v>29481925.199999999</v>
      </c>
      <c r="U6" t="s">
        <v>229</v>
      </c>
      <c r="V6" s="7">
        <v>0</v>
      </c>
      <c r="X6" s="7">
        <f t="shared" si="3"/>
        <v>29481925.199999999</v>
      </c>
      <c r="AA6" s="7">
        <v>0</v>
      </c>
      <c r="AC6" s="7">
        <f t="shared" si="4"/>
        <v>0</v>
      </c>
      <c r="AD6" s="7">
        <f t="shared" si="5"/>
        <v>14.357026984383612</v>
      </c>
      <c r="AE6" s="7">
        <f t="shared" si="6"/>
        <v>0</v>
      </c>
    </row>
    <row r="7" spans="1:32" x14ac:dyDescent="0.3">
      <c r="A7" t="s">
        <v>84</v>
      </c>
      <c r="B7">
        <v>3</v>
      </c>
      <c r="C7" t="s">
        <v>120</v>
      </c>
      <c r="D7">
        <v>6</v>
      </c>
      <c r="E7" s="13">
        <v>40692</v>
      </c>
      <c r="F7" s="19">
        <v>504811</v>
      </c>
      <c r="G7" s="19">
        <v>506693</v>
      </c>
      <c r="H7" s="19">
        <v>591870</v>
      </c>
      <c r="I7" s="24">
        <f t="shared" si="0"/>
        <v>0.85608833020764696</v>
      </c>
      <c r="J7">
        <v>2011</v>
      </c>
      <c r="K7" s="13">
        <v>42153</v>
      </c>
      <c r="L7" s="19">
        <v>361209</v>
      </c>
      <c r="M7" s="19">
        <v>371739</v>
      </c>
      <c r="N7" s="19">
        <v>605637</v>
      </c>
      <c r="O7" s="24">
        <f t="shared" si="1"/>
        <v>0.61379836436677415</v>
      </c>
      <c r="P7">
        <v>2015</v>
      </c>
      <c r="Q7" s="2">
        <v>0.99629999999999996</v>
      </c>
      <c r="R7" s="2">
        <v>0.9840410606238098</v>
      </c>
      <c r="S7" s="2">
        <f t="shared" si="2"/>
        <v>-1.2258939376190159E-2</v>
      </c>
      <c r="T7" s="7">
        <v>29481925.199999999</v>
      </c>
      <c r="U7" t="s">
        <v>229</v>
      </c>
      <c r="V7" s="7">
        <v>0</v>
      </c>
      <c r="X7" s="7">
        <f t="shared" si="3"/>
        <v>29481925.199999999</v>
      </c>
      <c r="Y7" s="7">
        <v>74765113.700996011</v>
      </c>
      <c r="Z7" t="s">
        <v>207</v>
      </c>
      <c r="AA7" s="7">
        <v>0</v>
      </c>
      <c r="AB7" s="7"/>
      <c r="AC7" s="7">
        <f t="shared" si="4"/>
        <v>74765113.700996011</v>
      </c>
      <c r="AD7" s="7">
        <f t="shared" si="5"/>
        <v>48.679200907474275</v>
      </c>
      <c r="AE7" s="7">
        <f t="shared" si="6"/>
        <v>123.44872209094889</v>
      </c>
    </row>
    <row r="8" spans="1:32" ht="16.5" customHeight="1" x14ac:dyDescent="0.3">
      <c r="A8" t="s">
        <v>84</v>
      </c>
      <c r="B8">
        <v>3</v>
      </c>
      <c r="C8" t="s">
        <v>88</v>
      </c>
      <c r="D8">
        <v>7</v>
      </c>
      <c r="E8" s="13">
        <v>40692</v>
      </c>
      <c r="F8" s="19">
        <v>694776</v>
      </c>
      <c r="G8" s="19">
        <v>1047709</v>
      </c>
      <c r="H8" s="19">
        <v>2390884</v>
      </c>
      <c r="I8" s="24">
        <f t="shared" si="0"/>
        <v>0.43820988387558746</v>
      </c>
      <c r="J8">
        <v>2011</v>
      </c>
      <c r="K8" s="13">
        <v>42153</v>
      </c>
      <c r="L8" s="19">
        <v>303737</v>
      </c>
      <c r="M8" s="19">
        <v>703131</v>
      </c>
      <c r="N8" s="19">
        <v>1893596</v>
      </c>
      <c r="O8" s="24">
        <f t="shared" si="1"/>
        <v>0.37132049286120167</v>
      </c>
      <c r="P8">
        <v>2015</v>
      </c>
      <c r="Q8" s="2">
        <v>0.66310000000000002</v>
      </c>
      <c r="R8" s="2">
        <v>0.44453827510303484</v>
      </c>
      <c r="S8" s="2">
        <f t="shared" si="2"/>
        <v>-0.21856172489696518</v>
      </c>
      <c r="T8" s="7">
        <v>29481925.199999999</v>
      </c>
      <c r="U8" t="s">
        <v>229</v>
      </c>
      <c r="V8" s="7">
        <v>81483535.513333336</v>
      </c>
      <c r="W8" t="s">
        <v>260</v>
      </c>
      <c r="X8" s="7">
        <f t="shared" si="3"/>
        <v>110965460.71333334</v>
      </c>
      <c r="Y8" s="7">
        <v>9707999.5686520003</v>
      </c>
      <c r="Z8" t="s">
        <v>192</v>
      </c>
      <c r="AA8" s="7">
        <v>0</v>
      </c>
      <c r="AB8" s="7"/>
      <c r="AC8" s="7">
        <f t="shared" si="4"/>
        <v>9707999.5686520003</v>
      </c>
      <c r="AD8" s="7">
        <f t="shared" si="5"/>
        <v>58.600388210227173</v>
      </c>
      <c r="AE8" s="7">
        <f t="shared" si="6"/>
        <v>5.1267533141451507</v>
      </c>
    </row>
    <row r="9" spans="1:32" ht="16.5" customHeight="1" x14ac:dyDescent="0.3">
      <c r="A9" t="s">
        <v>84</v>
      </c>
      <c r="B9">
        <v>3</v>
      </c>
      <c r="C9" t="s">
        <v>108</v>
      </c>
      <c r="D9">
        <v>8</v>
      </c>
      <c r="E9" s="13">
        <v>40692</v>
      </c>
      <c r="F9" s="19">
        <v>207075</v>
      </c>
      <c r="G9" s="19">
        <v>1177646</v>
      </c>
      <c r="H9" s="19">
        <v>2523614</v>
      </c>
      <c r="I9" s="24">
        <f t="shared" si="0"/>
        <v>0.46665060504498707</v>
      </c>
      <c r="J9">
        <v>2011</v>
      </c>
      <c r="K9" s="13">
        <v>42153</v>
      </c>
      <c r="L9" s="19">
        <v>25640</v>
      </c>
      <c r="M9" s="19">
        <v>515008</v>
      </c>
      <c r="N9" s="19">
        <v>1799669</v>
      </c>
      <c r="O9" s="24">
        <f t="shared" si="1"/>
        <v>0.28616817870397276</v>
      </c>
      <c r="P9">
        <v>2015</v>
      </c>
      <c r="Q9" s="2">
        <v>0.77300000000000002</v>
      </c>
      <c r="R9" s="2">
        <v>5.1083838061842524E-2</v>
      </c>
      <c r="S9" s="2">
        <f t="shared" si="2"/>
        <v>-0.72191616193815755</v>
      </c>
      <c r="T9" s="7">
        <v>0</v>
      </c>
      <c r="V9" s="7">
        <v>0</v>
      </c>
      <c r="X9" s="7">
        <f t="shared" si="3"/>
        <v>0</v>
      </c>
      <c r="Z9" s="7"/>
      <c r="AA9" s="7">
        <v>0</v>
      </c>
      <c r="AB9" s="7"/>
      <c r="AC9" s="7">
        <f t="shared" si="4"/>
        <v>0</v>
      </c>
      <c r="AD9" s="7">
        <f t="shared" si="5"/>
        <v>0</v>
      </c>
      <c r="AE9" s="7">
        <f t="shared" si="6"/>
        <v>0</v>
      </c>
    </row>
    <row r="10" spans="1:32" x14ac:dyDescent="0.3">
      <c r="A10" t="s">
        <v>84</v>
      </c>
      <c r="B10">
        <v>3</v>
      </c>
      <c r="C10" t="s">
        <v>89</v>
      </c>
      <c r="D10">
        <v>9</v>
      </c>
      <c r="E10" s="13">
        <v>40692</v>
      </c>
      <c r="F10" s="19">
        <v>709382</v>
      </c>
      <c r="G10" s="19">
        <v>726341</v>
      </c>
      <c r="H10" s="19">
        <v>1148486</v>
      </c>
      <c r="I10" s="24">
        <f t="shared" si="0"/>
        <v>0.63243348199281491</v>
      </c>
      <c r="J10">
        <v>2011</v>
      </c>
      <c r="K10" s="13">
        <v>42153</v>
      </c>
      <c r="L10" s="19">
        <v>414863</v>
      </c>
      <c r="M10" s="19">
        <v>465906</v>
      </c>
      <c r="N10" s="19">
        <v>1144288</v>
      </c>
      <c r="O10" s="24">
        <f t="shared" si="1"/>
        <v>0.40715798819877513</v>
      </c>
      <c r="P10">
        <v>2015</v>
      </c>
      <c r="Q10" s="2">
        <v>0.97670000000000001</v>
      </c>
      <c r="R10" s="2">
        <v>0.92086594423258772</v>
      </c>
      <c r="S10" s="2">
        <f t="shared" si="2"/>
        <v>-5.5834055767412294E-2</v>
      </c>
      <c r="T10" s="7">
        <v>81483535.513333336</v>
      </c>
      <c r="U10" t="s">
        <v>260</v>
      </c>
      <c r="V10" s="7">
        <v>0</v>
      </c>
      <c r="X10" s="7">
        <f t="shared" si="3"/>
        <v>81483535.513333336</v>
      </c>
      <c r="Y10" s="7">
        <v>9707999.5686520003</v>
      </c>
      <c r="Z10" t="s">
        <v>192</v>
      </c>
      <c r="AA10" s="7">
        <v>513527406</v>
      </c>
      <c r="AB10" t="s">
        <v>129</v>
      </c>
      <c r="AC10" s="7">
        <f t="shared" si="4"/>
        <v>523235405.56865197</v>
      </c>
      <c r="AD10" s="7">
        <f t="shared" si="5"/>
        <v>71.208939981310067</v>
      </c>
      <c r="AE10" s="7">
        <f t="shared" si="6"/>
        <v>457.25849224028565</v>
      </c>
    </row>
    <row r="11" spans="1:32" x14ac:dyDescent="0.3">
      <c r="A11" t="s">
        <v>84</v>
      </c>
      <c r="B11">
        <v>3</v>
      </c>
      <c r="C11" t="s">
        <v>90</v>
      </c>
      <c r="D11">
        <v>10</v>
      </c>
      <c r="E11" s="13">
        <v>40692</v>
      </c>
      <c r="F11" s="19">
        <v>1378851</v>
      </c>
      <c r="G11" s="19">
        <v>1398579</v>
      </c>
      <c r="H11" s="19">
        <v>2032191</v>
      </c>
      <c r="I11" s="24">
        <f t="shared" si="0"/>
        <v>0.68821237767512999</v>
      </c>
      <c r="J11">
        <v>2011</v>
      </c>
      <c r="K11" s="13">
        <v>42153</v>
      </c>
      <c r="L11" s="19">
        <v>1211405</v>
      </c>
      <c r="M11" s="19">
        <v>1284848</v>
      </c>
      <c r="N11" s="19">
        <v>2044372</v>
      </c>
      <c r="O11" s="24">
        <f t="shared" si="1"/>
        <v>0.6284805309405529</v>
      </c>
      <c r="P11">
        <v>2015</v>
      </c>
      <c r="Q11" s="2">
        <v>0.9859</v>
      </c>
      <c r="R11" s="2">
        <v>0.9555377816060131</v>
      </c>
      <c r="S11" s="2">
        <f t="shared" si="2"/>
        <v>-3.0362218393986895E-2</v>
      </c>
      <c r="T11" s="7">
        <v>0</v>
      </c>
      <c r="V11" s="7">
        <v>0</v>
      </c>
      <c r="X11" s="7">
        <f t="shared" si="3"/>
        <v>0</v>
      </c>
      <c r="Z11" s="7"/>
      <c r="AA11" s="7">
        <v>0</v>
      </c>
      <c r="AB11" s="7"/>
      <c r="AC11" s="7">
        <f t="shared" si="4"/>
        <v>0</v>
      </c>
      <c r="AD11" s="7">
        <f t="shared" si="5"/>
        <v>0</v>
      </c>
      <c r="AE11" s="7">
        <f t="shared" si="6"/>
        <v>0</v>
      </c>
    </row>
    <row r="12" spans="1:32" x14ac:dyDescent="0.3">
      <c r="A12" t="s">
        <v>84</v>
      </c>
      <c r="B12">
        <v>3</v>
      </c>
      <c r="C12" t="s">
        <v>91</v>
      </c>
      <c r="D12">
        <v>11</v>
      </c>
      <c r="E12" s="13">
        <v>40692</v>
      </c>
      <c r="F12" s="19">
        <v>480592</v>
      </c>
      <c r="G12" s="19">
        <v>502890</v>
      </c>
      <c r="H12" s="19">
        <v>1050534</v>
      </c>
      <c r="I12" s="24">
        <f t="shared" si="0"/>
        <v>0.47869940430295449</v>
      </c>
      <c r="J12">
        <v>2011</v>
      </c>
      <c r="K12" s="13">
        <v>42153</v>
      </c>
      <c r="L12" s="19">
        <v>323653</v>
      </c>
      <c r="M12" s="19">
        <v>393337</v>
      </c>
      <c r="N12" s="19">
        <v>1071226</v>
      </c>
      <c r="O12" s="24">
        <f t="shared" si="1"/>
        <v>0.36718395557986833</v>
      </c>
      <c r="P12">
        <v>2015</v>
      </c>
      <c r="Q12" s="2">
        <v>0.95569999999999999</v>
      </c>
      <c r="R12" s="2">
        <v>0.88943026425713412</v>
      </c>
      <c r="S12" s="2">
        <f t="shared" si="2"/>
        <v>-6.6269735742865876E-2</v>
      </c>
      <c r="T12" s="7">
        <v>81483535.513333336</v>
      </c>
      <c r="U12" t="s">
        <v>260</v>
      </c>
      <c r="V12" s="7">
        <v>0</v>
      </c>
      <c r="X12" s="7">
        <f t="shared" si="3"/>
        <v>81483535.513333336</v>
      </c>
      <c r="AA12" s="7">
        <v>0</v>
      </c>
      <c r="AC12" s="7">
        <f t="shared" si="4"/>
        <v>0</v>
      </c>
      <c r="AD12" s="7">
        <f t="shared" si="5"/>
        <v>76.065681297255054</v>
      </c>
      <c r="AE12" s="7">
        <f t="shared" si="6"/>
        <v>0</v>
      </c>
    </row>
    <row r="13" spans="1:32" x14ac:dyDescent="0.3">
      <c r="A13" t="s">
        <v>84</v>
      </c>
      <c r="B13">
        <v>3</v>
      </c>
      <c r="C13" t="s">
        <v>92</v>
      </c>
      <c r="D13">
        <v>12</v>
      </c>
      <c r="E13" s="13">
        <v>40692</v>
      </c>
      <c r="F13" s="19">
        <v>542173</v>
      </c>
      <c r="G13" s="19">
        <v>621192</v>
      </c>
      <c r="H13" s="19">
        <v>1655776</v>
      </c>
      <c r="I13" s="24">
        <f t="shared" si="0"/>
        <v>0.37516668921399998</v>
      </c>
      <c r="J13">
        <v>2011</v>
      </c>
      <c r="K13" s="13">
        <v>42153</v>
      </c>
      <c r="L13" s="19">
        <v>286869</v>
      </c>
      <c r="M13" s="19">
        <v>522785</v>
      </c>
      <c r="N13" s="19">
        <v>1650552</v>
      </c>
      <c r="O13" s="24">
        <f t="shared" si="1"/>
        <v>0.31673343220934574</v>
      </c>
      <c r="P13">
        <v>2015</v>
      </c>
      <c r="Q13" s="2">
        <v>0.87280000000000002</v>
      </c>
      <c r="R13" s="2">
        <v>0.57322095469886158</v>
      </c>
      <c r="S13" s="2">
        <f t="shared" si="2"/>
        <v>-0.29957904530113844</v>
      </c>
      <c r="T13" s="7">
        <v>81483535.513333336</v>
      </c>
      <c r="U13" t="s">
        <v>260</v>
      </c>
      <c r="V13" s="7">
        <v>0</v>
      </c>
      <c r="X13" s="7">
        <f t="shared" si="3"/>
        <v>81483535.513333336</v>
      </c>
      <c r="AA13" s="7">
        <v>0</v>
      </c>
      <c r="AC13" s="7">
        <f t="shared" si="4"/>
        <v>0</v>
      </c>
      <c r="AD13" s="7">
        <f t="shared" si="5"/>
        <v>49.36744526275654</v>
      </c>
      <c r="AE13" s="7">
        <f t="shared" si="6"/>
        <v>0</v>
      </c>
    </row>
    <row r="14" spans="1:32" x14ac:dyDescent="0.3">
      <c r="A14" t="s">
        <v>84</v>
      </c>
      <c r="B14">
        <v>3</v>
      </c>
      <c r="C14" t="s">
        <v>93</v>
      </c>
      <c r="D14">
        <v>13</v>
      </c>
      <c r="E14" s="13">
        <v>40692</v>
      </c>
      <c r="F14" s="19">
        <v>135009</v>
      </c>
      <c r="G14" s="19">
        <v>261858</v>
      </c>
      <c r="H14" s="19">
        <v>764726</v>
      </c>
      <c r="I14" s="24">
        <f t="shared" si="0"/>
        <v>0.34242068400969761</v>
      </c>
      <c r="J14">
        <v>2011</v>
      </c>
      <c r="K14" s="13">
        <v>42153</v>
      </c>
      <c r="L14" s="19">
        <v>176466</v>
      </c>
      <c r="M14" s="19">
        <v>309445</v>
      </c>
      <c r="N14" s="19">
        <v>723255</v>
      </c>
      <c r="O14" s="24">
        <f t="shared" si="1"/>
        <v>0.42785048150375732</v>
      </c>
      <c r="P14">
        <v>2015</v>
      </c>
      <c r="Q14" s="2">
        <v>0.51559999999999995</v>
      </c>
      <c r="R14" s="2">
        <v>0.58686824680485949</v>
      </c>
      <c r="S14" s="2">
        <f t="shared" si="2"/>
        <v>7.1268246804859547E-2</v>
      </c>
      <c r="T14" s="7">
        <v>0</v>
      </c>
      <c r="V14" s="7">
        <v>0</v>
      </c>
      <c r="X14" s="7">
        <f t="shared" si="3"/>
        <v>0</v>
      </c>
      <c r="AA14" s="7">
        <v>0</v>
      </c>
      <c r="AC14" s="7">
        <f t="shared" si="4"/>
        <v>0</v>
      </c>
      <c r="AD14" s="7">
        <f t="shared" si="5"/>
        <v>0</v>
      </c>
      <c r="AE14" s="7">
        <f t="shared" si="6"/>
        <v>0</v>
      </c>
    </row>
    <row r="15" spans="1:32" x14ac:dyDescent="0.3">
      <c r="A15" t="s">
        <v>84</v>
      </c>
      <c r="B15">
        <v>3</v>
      </c>
      <c r="C15" t="s">
        <v>94</v>
      </c>
      <c r="D15">
        <v>14</v>
      </c>
      <c r="E15" s="13">
        <v>40692</v>
      </c>
      <c r="F15" s="19">
        <v>802144</v>
      </c>
      <c r="G15" s="19">
        <v>814009</v>
      </c>
      <c r="H15" s="19">
        <v>1303155</v>
      </c>
      <c r="I15" s="24">
        <f t="shared" si="0"/>
        <v>0.62464480434023584</v>
      </c>
      <c r="J15">
        <v>2011</v>
      </c>
      <c r="K15" s="13">
        <v>42153</v>
      </c>
      <c r="L15" s="19">
        <v>553003</v>
      </c>
      <c r="M15" s="19">
        <v>585632</v>
      </c>
      <c r="N15" s="19">
        <v>1381563</v>
      </c>
      <c r="O15" s="24">
        <f t="shared" si="1"/>
        <v>0.42389091195985995</v>
      </c>
      <c r="P15">
        <v>2015</v>
      </c>
      <c r="Q15" s="2">
        <v>0.98540000000000005</v>
      </c>
      <c r="R15" s="2">
        <v>0.96480992649688668</v>
      </c>
      <c r="S15" s="2">
        <f t="shared" si="2"/>
        <v>-2.0590073503113371E-2</v>
      </c>
      <c r="T15" s="7">
        <v>68024814.620000005</v>
      </c>
      <c r="U15" t="s">
        <v>230</v>
      </c>
      <c r="V15" s="7">
        <v>81483535.513333336</v>
      </c>
      <c r="W15" t="s">
        <v>260</v>
      </c>
      <c r="X15" s="7">
        <f t="shared" si="3"/>
        <v>149508350.13333333</v>
      </c>
      <c r="Y15" s="7">
        <v>30189532.988299999</v>
      </c>
      <c r="Z15" t="s">
        <v>205</v>
      </c>
      <c r="AC15" s="7">
        <f t="shared" si="4"/>
        <v>30189532.988299999</v>
      </c>
      <c r="AD15" s="7">
        <f t="shared" si="5"/>
        <v>108.21681684681286</v>
      </c>
      <c r="AE15" s="7">
        <f t="shared" si="6"/>
        <v>21.851723727618644</v>
      </c>
    </row>
    <row r="16" spans="1:32" x14ac:dyDescent="0.3">
      <c r="A16" t="s">
        <v>84</v>
      </c>
      <c r="B16">
        <v>3</v>
      </c>
      <c r="C16" t="s">
        <v>95</v>
      </c>
      <c r="D16">
        <v>15</v>
      </c>
      <c r="E16" s="13">
        <v>40692</v>
      </c>
      <c r="F16" s="19">
        <v>253444</v>
      </c>
      <c r="G16" s="19">
        <v>398094</v>
      </c>
      <c r="H16" s="19">
        <v>943473</v>
      </c>
      <c r="I16" s="24">
        <f t="shared" si="0"/>
        <v>0.42194530209131581</v>
      </c>
      <c r="J16">
        <v>2011</v>
      </c>
      <c r="K16" s="13">
        <v>42153</v>
      </c>
      <c r="L16" s="19">
        <v>157195</v>
      </c>
      <c r="M16" s="19">
        <v>316015</v>
      </c>
      <c r="N16" s="19">
        <v>886573</v>
      </c>
      <c r="O16" s="24">
        <f t="shared" si="1"/>
        <v>0.3564455493230676</v>
      </c>
      <c r="P16">
        <v>2015</v>
      </c>
      <c r="Q16" s="2">
        <v>0.63660000000000005</v>
      </c>
      <c r="R16" s="2">
        <v>0.51236127181760405</v>
      </c>
      <c r="S16" s="2">
        <f t="shared" si="2"/>
        <v>-0.12423872818239601</v>
      </c>
      <c r="T16" s="7">
        <v>0</v>
      </c>
      <c r="U16" s="8"/>
      <c r="V16" s="10">
        <v>0</v>
      </c>
      <c r="W16" s="8"/>
      <c r="X16" s="7">
        <f t="shared" si="3"/>
        <v>0</v>
      </c>
      <c r="Y16" s="7">
        <v>1014776282.9999999</v>
      </c>
      <c r="Z16" t="s">
        <v>128</v>
      </c>
      <c r="AA16" s="7">
        <v>0</v>
      </c>
      <c r="AB16" s="7"/>
      <c r="AC16" s="7">
        <f t="shared" si="4"/>
        <v>1014776282.9999999</v>
      </c>
      <c r="AD16" s="7">
        <f t="shared" si="5"/>
        <v>0</v>
      </c>
      <c r="AE16" s="7">
        <f t="shared" si="6"/>
        <v>1144.6054447857084</v>
      </c>
    </row>
    <row r="17" spans="1:32" x14ac:dyDescent="0.3">
      <c r="A17" t="s">
        <v>84</v>
      </c>
      <c r="B17">
        <v>3</v>
      </c>
      <c r="C17" t="s">
        <v>109</v>
      </c>
      <c r="D17">
        <v>16</v>
      </c>
      <c r="E17" s="13">
        <v>40692</v>
      </c>
      <c r="F17" s="19">
        <v>290347</v>
      </c>
      <c r="G17" s="19">
        <v>770019</v>
      </c>
      <c r="H17" s="19">
        <v>1318377</v>
      </c>
      <c r="I17" s="24">
        <f t="shared" si="0"/>
        <v>0.58406586279948758</v>
      </c>
      <c r="J17">
        <v>2011</v>
      </c>
      <c r="K17" s="13">
        <v>42153</v>
      </c>
      <c r="L17" s="19">
        <v>96873</v>
      </c>
      <c r="M17" s="19">
        <v>473444</v>
      </c>
      <c r="N17" s="19">
        <v>1110105</v>
      </c>
      <c r="O17" s="24">
        <f t="shared" si="1"/>
        <v>0.42648578287639455</v>
      </c>
      <c r="P17">
        <v>2015</v>
      </c>
      <c r="Q17" s="2">
        <v>0.377</v>
      </c>
      <c r="R17" s="2">
        <v>0.21031960555711149</v>
      </c>
      <c r="S17" s="2">
        <f t="shared" si="2"/>
        <v>-0.16668039444288851</v>
      </c>
      <c r="T17" s="7">
        <v>201693805.73333335</v>
      </c>
      <c r="U17" t="s">
        <v>228</v>
      </c>
      <c r="V17" s="7">
        <v>29481925.199999999</v>
      </c>
      <c r="W17" t="s">
        <v>229</v>
      </c>
      <c r="X17" s="7">
        <f t="shared" si="3"/>
        <v>231175730.93333334</v>
      </c>
      <c r="Z17" s="7"/>
      <c r="AA17" s="7">
        <v>0</v>
      </c>
      <c r="AB17" s="7"/>
      <c r="AC17" s="7">
        <f t="shared" si="4"/>
        <v>0</v>
      </c>
      <c r="AD17" s="7">
        <f t="shared" si="5"/>
        <v>208.24672524971362</v>
      </c>
      <c r="AE17" s="7">
        <f t="shared" si="6"/>
        <v>0</v>
      </c>
    </row>
    <row r="18" spans="1:32" x14ac:dyDescent="0.3">
      <c r="A18" t="s">
        <v>84</v>
      </c>
      <c r="B18">
        <v>3</v>
      </c>
      <c r="C18" t="s">
        <v>96</v>
      </c>
      <c r="D18">
        <v>17</v>
      </c>
      <c r="E18" s="13">
        <v>40692</v>
      </c>
      <c r="F18" s="19">
        <v>1381357</v>
      </c>
      <c r="G18" s="19">
        <v>1409850</v>
      </c>
      <c r="H18" s="19">
        <v>1687293</v>
      </c>
      <c r="I18" s="24">
        <f t="shared" si="0"/>
        <v>0.83556916315067986</v>
      </c>
      <c r="J18">
        <v>2011</v>
      </c>
      <c r="K18" s="13">
        <v>42153</v>
      </c>
      <c r="L18" s="19">
        <v>559185</v>
      </c>
      <c r="M18" s="19">
        <v>731921</v>
      </c>
      <c r="N18" s="19">
        <v>1747681</v>
      </c>
      <c r="O18" s="24">
        <f t="shared" si="1"/>
        <v>0.41879553534083164</v>
      </c>
      <c r="P18">
        <v>2015</v>
      </c>
      <c r="Q18" s="2">
        <v>0.9798</v>
      </c>
      <c r="R18" s="2">
        <v>0.79546747770867354</v>
      </c>
      <c r="S18" s="2">
        <f t="shared" si="2"/>
        <v>-0.18433252229132646</v>
      </c>
      <c r="T18" s="7">
        <v>81483535.513333336</v>
      </c>
      <c r="U18" t="s">
        <v>260</v>
      </c>
      <c r="V18" s="7">
        <v>0</v>
      </c>
      <c r="X18" s="7">
        <f t="shared" si="3"/>
        <v>81483535.513333336</v>
      </c>
      <c r="AA18" s="7">
        <v>0</v>
      </c>
      <c r="AC18" s="7">
        <f t="shared" si="4"/>
        <v>0</v>
      </c>
      <c r="AD18" s="7">
        <f t="shared" si="5"/>
        <v>46.623803493505584</v>
      </c>
      <c r="AE18" s="7">
        <f t="shared" si="6"/>
        <v>0</v>
      </c>
    </row>
    <row r="19" spans="1:32" x14ac:dyDescent="0.3">
      <c r="A19" t="s">
        <v>84</v>
      </c>
      <c r="B19">
        <v>3</v>
      </c>
      <c r="C19" t="s">
        <v>110</v>
      </c>
      <c r="D19">
        <v>18</v>
      </c>
      <c r="E19" s="13">
        <v>40692</v>
      </c>
      <c r="F19" s="19">
        <v>419252</v>
      </c>
      <c r="G19" s="19">
        <v>1140766</v>
      </c>
      <c r="H19" s="19">
        <v>2013974</v>
      </c>
      <c r="I19" s="24">
        <f t="shared" si="0"/>
        <v>0.56642538582921131</v>
      </c>
      <c r="J19">
        <v>2011</v>
      </c>
      <c r="K19" s="13">
        <v>42153</v>
      </c>
      <c r="L19" s="19">
        <v>142904</v>
      </c>
      <c r="M19" s="19">
        <v>1071889</v>
      </c>
      <c r="N19" s="19">
        <v>1815839</v>
      </c>
      <c r="O19" s="24">
        <f t="shared" si="1"/>
        <v>0.59029958052448483</v>
      </c>
      <c r="P19">
        <v>2015</v>
      </c>
      <c r="Q19" s="2">
        <v>0.36799999999999999</v>
      </c>
      <c r="R19" s="2">
        <v>0.13773029904661302</v>
      </c>
      <c r="S19" s="2">
        <f t="shared" si="2"/>
        <v>-0.23026970095338697</v>
      </c>
      <c r="T19" s="7">
        <v>29481925.199999999</v>
      </c>
      <c r="U19" t="s">
        <v>229</v>
      </c>
      <c r="V19" s="7">
        <v>0</v>
      </c>
      <c r="X19" s="7">
        <f t="shared" si="3"/>
        <v>29481925.199999999</v>
      </c>
      <c r="AA19" s="7">
        <v>0</v>
      </c>
      <c r="AC19" s="7">
        <f t="shared" si="4"/>
        <v>0</v>
      </c>
      <c r="AD19" s="7">
        <f t="shared" si="5"/>
        <v>16.235979731683258</v>
      </c>
      <c r="AE19" s="7">
        <f t="shared" si="6"/>
        <v>0</v>
      </c>
    </row>
    <row r="20" spans="1:32" x14ac:dyDescent="0.3">
      <c r="A20" t="s">
        <v>84</v>
      </c>
      <c r="B20">
        <v>3</v>
      </c>
      <c r="C20" t="s">
        <v>111</v>
      </c>
      <c r="D20">
        <v>19</v>
      </c>
      <c r="E20" s="13">
        <v>40692</v>
      </c>
      <c r="F20" s="19">
        <v>1190179</v>
      </c>
      <c r="G20" s="19">
        <v>2569963</v>
      </c>
      <c r="H20" s="19">
        <v>3905387</v>
      </c>
      <c r="I20" s="24">
        <f t="shared" si="0"/>
        <v>0.65805591097630012</v>
      </c>
      <c r="J20">
        <v>2011</v>
      </c>
      <c r="K20" s="13">
        <v>42153</v>
      </c>
      <c r="L20" s="19">
        <v>484085</v>
      </c>
      <c r="M20" s="19">
        <v>1650201</v>
      </c>
      <c r="N20" s="19">
        <v>3361793</v>
      </c>
      <c r="O20" s="24">
        <f t="shared" si="1"/>
        <v>0.49086930694424075</v>
      </c>
      <c r="P20">
        <v>2015</v>
      </c>
      <c r="Q20" s="2">
        <v>0.46300000000000002</v>
      </c>
      <c r="R20" s="2">
        <v>0.29928308321205427</v>
      </c>
      <c r="S20" s="2">
        <f t="shared" si="2"/>
        <v>-0.16371691678794575</v>
      </c>
      <c r="T20" s="7">
        <v>0</v>
      </c>
      <c r="V20" s="7">
        <v>0</v>
      </c>
      <c r="X20" s="7">
        <f t="shared" si="3"/>
        <v>0</v>
      </c>
      <c r="Y20" s="7">
        <v>513527406</v>
      </c>
      <c r="Z20" t="s">
        <v>129</v>
      </c>
      <c r="AA20" s="7">
        <v>219488600</v>
      </c>
      <c r="AB20" t="s">
        <v>130</v>
      </c>
      <c r="AC20" s="7">
        <f t="shared" si="4"/>
        <v>733016006</v>
      </c>
      <c r="AD20" s="7">
        <f t="shared" si="5"/>
        <v>0</v>
      </c>
      <c r="AE20" s="7">
        <f t="shared" si="6"/>
        <v>218.04317101023173</v>
      </c>
    </row>
    <row r="21" spans="1:32" x14ac:dyDescent="0.3">
      <c r="A21" t="s">
        <v>84</v>
      </c>
      <c r="B21">
        <v>3</v>
      </c>
      <c r="C21" t="s">
        <v>112</v>
      </c>
      <c r="D21">
        <v>20</v>
      </c>
      <c r="E21" s="13">
        <v>40692</v>
      </c>
      <c r="F21" s="19">
        <v>440666</v>
      </c>
      <c r="G21" s="19">
        <v>2670095</v>
      </c>
      <c r="H21" s="19">
        <v>5027297</v>
      </c>
      <c r="I21" s="24">
        <f t="shared" si="0"/>
        <v>0.531119406711002</v>
      </c>
      <c r="J21">
        <v>2011</v>
      </c>
      <c r="K21" s="13">
        <v>42153</v>
      </c>
      <c r="L21" s="19">
        <v>215779</v>
      </c>
      <c r="M21" s="19">
        <v>2172447</v>
      </c>
      <c r="N21" s="19">
        <v>4943862</v>
      </c>
      <c r="O21" s="24">
        <f t="shared" si="1"/>
        <v>0.4394230664205433</v>
      </c>
      <c r="P21">
        <v>2015</v>
      </c>
      <c r="Q21" s="2">
        <v>0.16500000000000001</v>
      </c>
      <c r="R21" s="2">
        <v>0.10136080018000573</v>
      </c>
      <c r="S21" s="2">
        <f t="shared" si="2"/>
        <v>-6.3639199819994274E-2</v>
      </c>
      <c r="T21" s="7">
        <v>201693805.73333335</v>
      </c>
      <c r="U21" t="s">
        <v>228</v>
      </c>
      <c r="V21" s="7">
        <v>29481925.199999999</v>
      </c>
      <c r="W21" t="s">
        <v>229</v>
      </c>
      <c r="X21" s="7">
        <f t="shared" si="3"/>
        <v>231175730.93333334</v>
      </c>
      <c r="Y21" s="7">
        <v>20188984.492276497</v>
      </c>
      <c r="Z21" t="s">
        <v>203</v>
      </c>
      <c r="AA21" s="7">
        <v>472888188.69999999</v>
      </c>
      <c r="AB21" s="7" t="s">
        <v>177</v>
      </c>
      <c r="AC21" s="7">
        <f t="shared" si="4"/>
        <v>493077173.19227648</v>
      </c>
      <c r="AD21" s="7">
        <f t="shared" si="5"/>
        <v>46.7601504518802</v>
      </c>
      <c r="AE21" s="7">
        <f t="shared" si="6"/>
        <v>99.735221814904321</v>
      </c>
      <c r="AF21" s="7"/>
    </row>
    <row r="22" spans="1:32" x14ac:dyDescent="0.3">
      <c r="A22" t="s">
        <v>84</v>
      </c>
      <c r="B22">
        <v>3</v>
      </c>
      <c r="C22" t="s">
        <v>113</v>
      </c>
      <c r="D22">
        <v>21</v>
      </c>
      <c r="E22" s="13">
        <v>40692</v>
      </c>
      <c r="F22" s="19">
        <v>428392</v>
      </c>
      <c r="G22" s="19">
        <v>1639532</v>
      </c>
      <c r="H22" s="19">
        <v>3126898</v>
      </c>
      <c r="I22" s="24">
        <f t="shared" si="0"/>
        <v>0.52433178184897622</v>
      </c>
      <c r="J22">
        <v>2011</v>
      </c>
      <c r="K22" s="13">
        <v>42153</v>
      </c>
      <c r="L22" s="19">
        <v>98937</v>
      </c>
      <c r="M22" s="19">
        <v>1481714</v>
      </c>
      <c r="N22" s="19">
        <v>2842741</v>
      </c>
      <c r="O22" s="24">
        <f t="shared" si="1"/>
        <v>0.5212272240066893</v>
      </c>
      <c r="P22">
        <v>2015</v>
      </c>
      <c r="Q22" s="2">
        <v>0.26100000000000001</v>
      </c>
      <c r="R22" s="2">
        <v>6.8259435114314218E-2</v>
      </c>
      <c r="S22" s="2">
        <f t="shared" si="2"/>
        <v>-0.19274056488568581</v>
      </c>
      <c r="T22" s="7">
        <v>0</v>
      </c>
      <c r="V22" s="7">
        <v>0</v>
      </c>
      <c r="X22" s="7">
        <f t="shared" si="3"/>
        <v>0</v>
      </c>
      <c r="Y22" s="7">
        <v>20188984.492276497</v>
      </c>
      <c r="Z22" t="s">
        <v>203</v>
      </c>
      <c r="AA22" s="7">
        <v>0</v>
      </c>
      <c r="AB22" s="7"/>
      <c r="AC22" s="7">
        <f t="shared" si="4"/>
        <v>20188984.492276497</v>
      </c>
      <c r="AD22" s="7">
        <f t="shared" si="5"/>
        <v>0</v>
      </c>
      <c r="AE22" s="7">
        <f t="shared" si="6"/>
        <v>7.1019429811848838</v>
      </c>
    </row>
    <row r="23" spans="1:32" x14ac:dyDescent="0.3">
      <c r="A23" t="s">
        <v>84</v>
      </c>
      <c r="B23">
        <v>3</v>
      </c>
      <c r="C23" t="s">
        <v>114</v>
      </c>
      <c r="D23">
        <v>22</v>
      </c>
      <c r="E23" s="13">
        <v>40692</v>
      </c>
      <c r="F23" s="19">
        <v>369198</v>
      </c>
      <c r="G23" s="19">
        <v>924099</v>
      </c>
      <c r="H23" s="19">
        <v>1638308</v>
      </c>
      <c r="I23" s="24">
        <f t="shared" si="0"/>
        <v>0.56405694167397091</v>
      </c>
      <c r="J23">
        <v>2011</v>
      </c>
      <c r="K23" s="13">
        <v>42153</v>
      </c>
      <c r="L23" s="19">
        <v>100972</v>
      </c>
      <c r="M23" s="19">
        <v>715122</v>
      </c>
      <c r="N23" s="19">
        <v>1457763</v>
      </c>
      <c r="O23" s="24">
        <f t="shared" si="1"/>
        <v>0.49056122291483595</v>
      </c>
      <c r="P23">
        <v>2015</v>
      </c>
      <c r="Q23" s="2">
        <v>0.4</v>
      </c>
      <c r="R23" s="2">
        <v>0.14914557247161386</v>
      </c>
      <c r="S23" s="2">
        <f t="shared" si="2"/>
        <v>-0.25085442752838616</v>
      </c>
      <c r="T23" s="7">
        <v>0</v>
      </c>
      <c r="V23" s="7">
        <v>0</v>
      </c>
      <c r="X23" s="7">
        <f t="shared" si="3"/>
        <v>0</v>
      </c>
      <c r="AA23" s="7">
        <v>0</v>
      </c>
      <c r="AC23" s="7">
        <f t="shared" si="4"/>
        <v>0</v>
      </c>
      <c r="AD23" s="7">
        <f t="shared" si="5"/>
        <v>0</v>
      </c>
      <c r="AE23" s="7">
        <f t="shared" si="6"/>
        <v>0</v>
      </c>
    </row>
    <row r="24" spans="1:32" x14ac:dyDescent="0.3">
      <c r="A24" t="s">
        <v>84</v>
      </c>
      <c r="B24">
        <v>3</v>
      </c>
      <c r="C24" t="s">
        <v>97</v>
      </c>
      <c r="D24">
        <v>23</v>
      </c>
      <c r="E24" s="13">
        <v>40692</v>
      </c>
      <c r="F24" s="19">
        <v>399816</v>
      </c>
      <c r="G24" s="19">
        <v>561782</v>
      </c>
      <c r="H24" s="19">
        <v>1316849</v>
      </c>
      <c r="I24" s="24">
        <f t="shared" si="0"/>
        <v>0.42661079592269119</v>
      </c>
      <c r="J24">
        <v>2011</v>
      </c>
      <c r="K24" s="13">
        <v>42153</v>
      </c>
      <c r="L24" s="19">
        <v>149987</v>
      </c>
      <c r="M24" s="19">
        <v>439287</v>
      </c>
      <c r="N24" s="19">
        <v>1350883</v>
      </c>
      <c r="O24" s="24">
        <f t="shared" si="1"/>
        <v>0.32518508264594342</v>
      </c>
      <c r="P24">
        <v>2015</v>
      </c>
      <c r="Q24" s="2">
        <v>0.7117</v>
      </c>
      <c r="R24" s="2">
        <v>0.35598630995329056</v>
      </c>
      <c r="S24" s="2">
        <f t="shared" si="2"/>
        <v>-0.35571369004670944</v>
      </c>
      <c r="T24" s="7">
        <v>0</v>
      </c>
      <c r="V24" s="7">
        <v>0</v>
      </c>
      <c r="X24" s="7">
        <f t="shared" si="3"/>
        <v>0</v>
      </c>
      <c r="Y24" s="7">
        <v>88939224.821594</v>
      </c>
      <c r="Z24" t="s">
        <v>196</v>
      </c>
      <c r="AA24" s="7">
        <v>0</v>
      </c>
      <c r="AC24" s="7">
        <f t="shared" si="4"/>
        <v>88939224.821594</v>
      </c>
      <c r="AD24" s="7">
        <f t="shared" si="5"/>
        <v>0</v>
      </c>
      <c r="AE24" s="7">
        <f t="shared" si="6"/>
        <v>65.837844448108385</v>
      </c>
    </row>
    <row r="25" spans="1:32" x14ac:dyDescent="0.3">
      <c r="A25" t="s">
        <v>84</v>
      </c>
      <c r="B25">
        <v>3</v>
      </c>
      <c r="C25" t="s">
        <v>98</v>
      </c>
      <c r="D25">
        <v>24</v>
      </c>
      <c r="E25" s="13">
        <v>40692</v>
      </c>
      <c r="F25" s="19">
        <v>268243</v>
      </c>
      <c r="G25" s="19">
        <v>414754</v>
      </c>
      <c r="H25" s="19">
        <v>1152361</v>
      </c>
      <c r="I25" s="24">
        <f t="shared" si="0"/>
        <v>0.35991672748383535</v>
      </c>
      <c r="J25">
        <v>2011</v>
      </c>
      <c r="K25" s="13">
        <v>42153</v>
      </c>
      <c r="L25" s="19">
        <v>132602</v>
      </c>
      <c r="M25" s="19">
        <v>461401</v>
      </c>
      <c r="N25" s="19">
        <v>1181032</v>
      </c>
      <c r="O25" s="24">
        <f t="shared" si="1"/>
        <v>0.39067612054542128</v>
      </c>
      <c r="P25">
        <v>2015</v>
      </c>
      <c r="Q25" s="2">
        <v>0.64680000000000004</v>
      </c>
      <c r="R25" s="2">
        <v>0.30131339756407927</v>
      </c>
      <c r="S25" s="2">
        <f t="shared" si="2"/>
        <v>-0.34548660243592078</v>
      </c>
      <c r="T25" s="7">
        <v>0</v>
      </c>
      <c r="V25" s="7">
        <v>0</v>
      </c>
      <c r="X25" s="7">
        <f t="shared" si="3"/>
        <v>0</v>
      </c>
      <c r="Y25" s="7">
        <v>41834772.987232</v>
      </c>
      <c r="Z25" t="s">
        <v>198</v>
      </c>
      <c r="AA25" s="7">
        <v>23566630.357260998</v>
      </c>
      <c r="AB25" t="s">
        <v>200</v>
      </c>
      <c r="AC25" s="7">
        <f t="shared" si="4"/>
        <v>65401403.344493002</v>
      </c>
      <c r="AD25" s="7">
        <f t="shared" si="5"/>
        <v>0</v>
      </c>
      <c r="AE25" s="7">
        <f t="shared" si="6"/>
        <v>55.376487126930513</v>
      </c>
    </row>
    <row r="26" spans="1:32" x14ac:dyDescent="0.3">
      <c r="A26" t="s">
        <v>84</v>
      </c>
      <c r="B26">
        <v>3</v>
      </c>
      <c r="C26" t="s">
        <v>99</v>
      </c>
      <c r="D26">
        <v>25</v>
      </c>
      <c r="E26" s="13">
        <v>40692</v>
      </c>
      <c r="F26" s="19">
        <v>1281688</v>
      </c>
      <c r="G26" s="19">
        <v>1945044</v>
      </c>
      <c r="H26" s="19">
        <v>6108069</v>
      </c>
      <c r="I26" s="24">
        <f t="shared" si="0"/>
        <v>0.31843844593111176</v>
      </c>
      <c r="J26">
        <v>2011</v>
      </c>
      <c r="K26" s="13">
        <v>42153</v>
      </c>
      <c r="L26" s="19">
        <v>632327</v>
      </c>
      <c r="M26" s="19">
        <v>1495975</v>
      </c>
      <c r="N26" s="19">
        <v>5827846</v>
      </c>
      <c r="O26" s="24">
        <f t="shared" si="1"/>
        <v>0.25669432582810187</v>
      </c>
      <c r="P26">
        <v>2015</v>
      </c>
      <c r="Q26" s="2">
        <v>0.65900000000000003</v>
      </c>
      <c r="R26" s="2">
        <v>0.43799482712999921</v>
      </c>
      <c r="S26" s="2">
        <f t="shared" si="2"/>
        <v>-0.22100517287000082</v>
      </c>
      <c r="T26" s="7">
        <v>0</v>
      </c>
      <c r="V26" s="7">
        <v>0</v>
      </c>
      <c r="X26" s="7">
        <f t="shared" si="3"/>
        <v>0</v>
      </c>
      <c r="Y26" s="7">
        <v>445407200</v>
      </c>
      <c r="Z26" t="s">
        <v>131</v>
      </c>
      <c r="AA26" s="7">
        <v>472888188.69999999</v>
      </c>
      <c r="AB26" t="s">
        <v>178</v>
      </c>
      <c r="AC26" s="7">
        <f t="shared" si="4"/>
        <v>918295388.70000005</v>
      </c>
      <c r="AD26" s="7">
        <f t="shared" si="5"/>
        <v>0</v>
      </c>
      <c r="AE26" s="7">
        <f t="shared" si="6"/>
        <v>157.57029075579555</v>
      </c>
    </row>
    <row r="27" spans="1:32" x14ac:dyDescent="0.3">
      <c r="A27" t="s">
        <v>84</v>
      </c>
      <c r="B27">
        <v>3</v>
      </c>
      <c r="C27" t="s">
        <v>100</v>
      </c>
      <c r="D27">
        <v>26</v>
      </c>
      <c r="E27" s="13">
        <v>40692</v>
      </c>
      <c r="F27" s="19">
        <v>408997</v>
      </c>
      <c r="G27" s="19">
        <v>694527</v>
      </c>
      <c r="H27" s="19">
        <v>1389308</v>
      </c>
      <c r="I27" s="24">
        <f t="shared" si="0"/>
        <v>0.49990858758461049</v>
      </c>
      <c r="J27">
        <v>2011</v>
      </c>
      <c r="K27" s="13">
        <v>42153</v>
      </c>
      <c r="L27" s="19">
        <v>273460</v>
      </c>
      <c r="M27" s="19">
        <v>521641</v>
      </c>
      <c r="N27" s="19">
        <v>1222054</v>
      </c>
      <c r="O27" s="24">
        <f t="shared" si="1"/>
        <v>0.42685593271655753</v>
      </c>
      <c r="P27">
        <v>2015</v>
      </c>
      <c r="Q27" s="2">
        <v>0.58889999999999998</v>
      </c>
      <c r="R27" s="2">
        <v>0.53457453567316393</v>
      </c>
      <c r="S27" s="2">
        <f t="shared" si="2"/>
        <v>-5.4325464326836048E-2</v>
      </c>
      <c r="T27" s="7">
        <v>0</v>
      </c>
      <c r="V27" s="7">
        <v>0</v>
      </c>
      <c r="X27" s="7">
        <f t="shared" si="3"/>
        <v>0</v>
      </c>
      <c r="AA27" s="7">
        <v>0</v>
      </c>
      <c r="AC27" s="7">
        <f t="shared" si="4"/>
        <v>0</v>
      </c>
      <c r="AD27" s="7">
        <f t="shared" si="5"/>
        <v>0</v>
      </c>
      <c r="AE27" s="7">
        <f t="shared" si="6"/>
        <v>0</v>
      </c>
    </row>
    <row r="28" spans="1:32" x14ac:dyDescent="0.3">
      <c r="A28" t="s">
        <v>84</v>
      </c>
      <c r="B28">
        <v>3</v>
      </c>
      <c r="C28" t="s">
        <v>115</v>
      </c>
      <c r="D28">
        <v>27</v>
      </c>
      <c r="E28" s="13">
        <v>40692</v>
      </c>
      <c r="F28" s="19">
        <v>321429</v>
      </c>
      <c r="G28" s="19">
        <v>1019167</v>
      </c>
      <c r="H28" s="19">
        <v>2175421</v>
      </c>
      <c r="I28" s="24">
        <f t="shared" si="0"/>
        <v>0.46849184594614102</v>
      </c>
      <c r="J28">
        <v>2011</v>
      </c>
      <c r="K28" s="13">
        <v>42153</v>
      </c>
      <c r="L28" s="19">
        <v>149222</v>
      </c>
      <c r="M28" s="19">
        <v>844683</v>
      </c>
      <c r="N28" s="19">
        <v>1995679</v>
      </c>
      <c r="O28" s="24">
        <f t="shared" si="1"/>
        <v>0.42325594446802317</v>
      </c>
      <c r="P28">
        <v>2015</v>
      </c>
      <c r="Q28" s="2">
        <v>0.315</v>
      </c>
      <c r="R28" s="2">
        <v>0.18339353375012751</v>
      </c>
      <c r="S28" s="2">
        <f t="shared" si="2"/>
        <v>-0.13160646624987249</v>
      </c>
      <c r="T28" s="7">
        <v>68024814.620000005</v>
      </c>
      <c r="U28" t="s">
        <v>230</v>
      </c>
      <c r="V28" s="7">
        <v>15718638.629999999</v>
      </c>
      <c r="W28" t="s">
        <v>261</v>
      </c>
      <c r="X28" s="7">
        <f t="shared" si="3"/>
        <v>83743453.25</v>
      </c>
      <c r="Y28" s="7">
        <v>56966196.777125999</v>
      </c>
      <c r="Z28" t="s">
        <v>201</v>
      </c>
      <c r="AA28" s="7">
        <v>0</v>
      </c>
      <c r="AC28" s="7">
        <f t="shared" si="4"/>
        <v>56966196.777125999</v>
      </c>
      <c r="AD28" s="7">
        <f t="shared" si="5"/>
        <v>41.96238636073236</v>
      </c>
      <c r="AE28" s="7">
        <f t="shared" si="6"/>
        <v>28.544769362771266</v>
      </c>
    </row>
    <row r="29" spans="1:32" x14ac:dyDescent="0.3">
      <c r="A29" t="s">
        <v>84</v>
      </c>
      <c r="B29">
        <v>3</v>
      </c>
      <c r="C29" t="s">
        <v>101</v>
      </c>
      <c r="D29">
        <v>28</v>
      </c>
      <c r="E29" s="13">
        <v>40692</v>
      </c>
      <c r="F29" s="19">
        <v>309177</v>
      </c>
      <c r="G29" s="19">
        <v>543715</v>
      </c>
      <c r="H29" s="19">
        <v>1941170</v>
      </c>
      <c r="I29" s="24">
        <f t="shared" si="0"/>
        <v>0.28009653971573845</v>
      </c>
      <c r="J29">
        <v>2011</v>
      </c>
      <c r="K29" s="13">
        <v>42153</v>
      </c>
      <c r="L29" s="19">
        <v>207950</v>
      </c>
      <c r="M29" s="19">
        <v>559613</v>
      </c>
      <c r="N29" s="19">
        <v>1709409</v>
      </c>
      <c r="O29" s="24">
        <f t="shared" si="1"/>
        <v>0.32737220875752965</v>
      </c>
      <c r="P29">
        <v>2015</v>
      </c>
      <c r="Q29" s="2">
        <v>0.56859999999999999</v>
      </c>
      <c r="R29" s="2">
        <v>0.39002423233027989</v>
      </c>
      <c r="S29" s="2">
        <f t="shared" si="2"/>
        <v>-0.17857576766972011</v>
      </c>
      <c r="T29" s="7">
        <v>0</v>
      </c>
      <c r="V29" s="7">
        <v>0</v>
      </c>
      <c r="X29" s="7">
        <f t="shared" si="3"/>
        <v>0</v>
      </c>
      <c r="Y29" s="7">
        <v>445407200</v>
      </c>
      <c r="Z29" t="s">
        <v>131</v>
      </c>
      <c r="AA29" s="7">
        <v>0</v>
      </c>
      <c r="AC29" s="7">
        <f t="shared" si="4"/>
        <v>445407200</v>
      </c>
      <c r="AD29" s="7">
        <f t="shared" si="5"/>
        <v>0</v>
      </c>
      <c r="AE29" s="7">
        <f t="shared" si="6"/>
        <v>260.56210070264052</v>
      </c>
    </row>
    <row r="30" spans="1:32" x14ac:dyDescent="0.3">
      <c r="A30" t="s">
        <v>84</v>
      </c>
      <c r="B30">
        <v>3</v>
      </c>
      <c r="C30" t="s">
        <v>102</v>
      </c>
      <c r="D30">
        <v>29</v>
      </c>
      <c r="E30" s="13">
        <v>40692</v>
      </c>
      <c r="F30" s="19">
        <v>387376</v>
      </c>
      <c r="G30" s="19">
        <v>486837</v>
      </c>
      <c r="H30" s="19">
        <v>1616091</v>
      </c>
      <c r="I30" s="24">
        <f t="shared" si="0"/>
        <v>0.3012435562106342</v>
      </c>
      <c r="J30">
        <v>2011</v>
      </c>
      <c r="K30" s="13">
        <v>42153</v>
      </c>
      <c r="L30" s="19">
        <v>251368</v>
      </c>
      <c r="M30" s="19">
        <v>582435</v>
      </c>
      <c r="N30" s="19">
        <v>1501549</v>
      </c>
      <c r="O30" s="24">
        <f t="shared" si="1"/>
        <v>0.38788943950547067</v>
      </c>
      <c r="P30">
        <v>2015</v>
      </c>
      <c r="Q30" s="2">
        <v>0.79569999999999996</v>
      </c>
      <c r="R30" s="2">
        <v>0.44802657845206184</v>
      </c>
      <c r="S30" s="2">
        <f t="shared" si="2"/>
        <v>-0.34767342154793812</v>
      </c>
      <c r="T30" s="7">
        <v>29481925.199999999</v>
      </c>
      <c r="U30" t="s">
        <v>229</v>
      </c>
      <c r="V30" s="7">
        <v>0</v>
      </c>
      <c r="X30" s="7">
        <f t="shared" si="3"/>
        <v>29481925.199999999</v>
      </c>
      <c r="AA30" s="7">
        <v>0</v>
      </c>
      <c r="AC30" s="7">
        <f t="shared" si="4"/>
        <v>0</v>
      </c>
      <c r="AD30" s="7">
        <f t="shared" si="5"/>
        <v>19.634341070454578</v>
      </c>
      <c r="AE30" s="7">
        <f t="shared" si="6"/>
        <v>0</v>
      </c>
    </row>
    <row r="31" spans="1:32" x14ac:dyDescent="0.3">
      <c r="A31" t="s">
        <v>84</v>
      </c>
      <c r="B31">
        <v>3</v>
      </c>
      <c r="C31" t="s">
        <v>116</v>
      </c>
      <c r="D31">
        <v>30</v>
      </c>
      <c r="E31" s="13">
        <v>40692</v>
      </c>
      <c r="F31" s="19">
        <v>188409</v>
      </c>
      <c r="G31" s="19">
        <v>512714</v>
      </c>
      <c r="H31" s="19">
        <v>1293967</v>
      </c>
      <c r="I31" s="24">
        <f t="shared" si="0"/>
        <v>0.3962342161739828</v>
      </c>
      <c r="J31">
        <v>2011</v>
      </c>
      <c r="K31" s="13">
        <v>42153</v>
      </c>
      <c r="L31" s="19">
        <v>249929</v>
      </c>
      <c r="M31" s="19">
        <v>663373</v>
      </c>
      <c r="N31" s="19">
        <v>1378113</v>
      </c>
      <c r="O31" s="24">
        <f t="shared" si="1"/>
        <v>0.48136328443313431</v>
      </c>
      <c r="P31">
        <v>2015</v>
      </c>
      <c r="Q31" s="2">
        <v>0.36799999999999999</v>
      </c>
      <c r="R31" s="2">
        <v>0.38892493950499135</v>
      </c>
      <c r="S31" s="2">
        <f t="shared" si="2"/>
        <v>2.0924939504991358E-2</v>
      </c>
      <c r="T31" s="7">
        <v>68024814.620000005</v>
      </c>
      <c r="U31" t="s">
        <v>230</v>
      </c>
      <c r="V31" s="7">
        <v>0</v>
      </c>
      <c r="X31" s="7">
        <f t="shared" si="3"/>
        <v>68024814.620000005</v>
      </c>
      <c r="AA31" s="7">
        <v>0</v>
      </c>
      <c r="AC31" s="7">
        <f t="shared" si="4"/>
        <v>0</v>
      </c>
      <c r="AD31" s="7">
        <f t="shared" si="5"/>
        <v>49.360839510257868</v>
      </c>
      <c r="AE31" s="7">
        <f t="shared" si="6"/>
        <v>0</v>
      </c>
    </row>
    <row r="32" spans="1:32" x14ac:dyDescent="0.3">
      <c r="A32" t="s">
        <v>84</v>
      </c>
      <c r="B32">
        <v>3</v>
      </c>
      <c r="C32" t="s">
        <v>103</v>
      </c>
      <c r="D32">
        <v>31</v>
      </c>
      <c r="E32" s="13">
        <v>40692</v>
      </c>
      <c r="F32" s="19">
        <v>484758</v>
      </c>
      <c r="G32" s="19">
        <v>863544</v>
      </c>
      <c r="H32" s="19">
        <v>2572140</v>
      </c>
      <c r="I32" s="24">
        <f t="shared" si="0"/>
        <v>0.3357297814271385</v>
      </c>
      <c r="J32">
        <v>2011</v>
      </c>
      <c r="K32" s="13">
        <v>42153</v>
      </c>
      <c r="L32" s="19">
        <v>303376</v>
      </c>
      <c r="M32" s="19">
        <v>928606</v>
      </c>
      <c r="N32" s="19">
        <v>2344448</v>
      </c>
      <c r="O32" s="24">
        <f t="shared" si="1"/>
        <v>0.39608726659751037</v>
      </c>
      <c r="P32">
        <v>2015</v>
      </c>
      <c r="Q32" s="2">
        <v>0.56140000000000001</v>
      </c>
      <c r="R32" s="2">
        <v>0.34421661265873338</v>
      </c>
      <c r="S32" s="2">
        <f t="shared" si="2"/>
        <v>-0.21718338734126663</v>
      </c>
      <c r="T32" s="7">
        <v>201693805.73333335</v>
      </c>
      <c r="U32" t="s">
        <v>228</v>
      </c>
      <c r="V32" s="7">
        <v>237583280.00000003</v>
      </c>
      <c r="W32" t="s">
        <v>227</v>
      </c>
      <c r="X32" s="7">
        <f t="shared" si="3"/>
        <v>439277085.73333335</v>
      </c>
      <c r="Y32" s="7">
        <v>445407200</v>
      </c>
      <c r="Z32" t="s">
        <v>131</v>
      </c>
      <c r="AA32" s="7">
        <v>0</v>
      </c>
      <c r="AC32" s="7">
        <f t="shared" si="4"/>
        <v>445407200</v>
      </c>
      <c r="AD32" s="7">
        <f t="shared" si="5"/>
        <v>187.36908889995996</v>
      </c>
      <c r="AE32" s="7">
        <f t="shared" si="6"/>
        <v>189.98382561694694</v>
      </c>
    </row>
    <row r="33" spans="1:31" x14ac:dyDescent="0.3">
      <c r="A33" t="s">
        <v>84</v>
      </c>
      <c r="B33">
        <v>3</v>
      </c>
      <c r="C33" t="s">
        <v>104</v>
      </c>
      <c r="D33">
        <v>32</v>
      </c>
      <c r="E33" s="13">
        <v>40692</v>
      </c>
      <c r="F33" s="19">
        <v>1029865</v>
      </c>
      <c r="G33" s="19">
        <v>1411117</v>
      </c>
      <c r="H33" s="19">
        <v>2259194</v>
      </c>
      <c r="I33" s="24">
        <f t="shared" si="0"/>
        <v>0.62461081252871598</v>
      </c>
      <c r="J33">
        <v>2011</v>
      </c>
      <c r="K33" s="13">
        <v>42153</v>
      </c>
      <c r="L33" s="19">
        <v>549615</v>
      </c>
      <c r="M33" s="19">
        <v>1000692</v>
      </c>
      <c r="N33" s="19">
        <v>1977211</v>
      </c>
      <c r="O33" s="24">
        <f t="shared" si="1"/>
        <v>0.50611290347868787</v>
      </c>
      <c r="P33">
        <v>2015</v>
      </c>
      <c r="Q33" s="2">
        <v>0.7298</v>
      </c>
      <c r="R33" s="2">
        <v>0.55946835669816819</v>
      </c>
      <c r="S33" s="2">
        <f t="shared" si="2"/>
        <v>-0.17033164330183181</v>
      </c>
      <c r="T33" s="7">
        <v>29481925.199999999</v>
      </c>
      <c r="U33" t="s">
        <v>229</v>
      </c>
      <c r="V33" s="7">
        <v>0</v>
      </c>
      <c r="X33" s="7">
        <f t="shared" si="3"/>
        <v>29481925.199999999</v>
      </c>
      <c r="AA33" s="7">
        <v>0</v>
      </c>
      <c r="AC33" s="7">
        <f t="shared" si="4"/>
        <v>0</v>
      </c>
      <c r="AD33" s="7">
        <f t="shared" si="5"/>
        <v>14.910864444917614</v>
      </c>
      <c r="AE33" s="7">
        <f t="shared" si="6"/>
        <v>0</v>
      </c>
    </row>
    <row r="34" spans="1:31" x14ac:dyDescent="0.3">
      <c r="A34" t="s">
        <v>84</v>
      </c>
      <c r="B34">
        <v>3</v>
      </c>
      <c r="C34" t="s">
        <v>105</v>
      </c>
      <c r="D34">
        <v>33</v>
      </c>
      <c r="E34" s="13">
        <v>40692</v>
      </c>
      <c r="F34" s="19">
        <v>1817762</v>
      </c>
      <c r="G34" s="19">
        <v>1854116</v>
      </c>
      <c r="H34" s="19">
        <v>2429231</v>
      </c>
      <c r="I34" s="24">
        <f t="shared" si="0"/>
        <v>0.76325223908306783</v>
      </c>
      <c r="J34">
        <v>2011</v>
      </c>
      <c r="K34" s="13">
        <v>42153</v>
      </c>
      <c r="L34" s="19">
        <v>1487075</v>
      </c>
      <c r="M34" s="19">
        <v>1584768</v>
      </c>
      <c r="N34" s="19">
        <v>2324300</v>
      </c>
      <c r="O34" s="24">
        <f t="shared" si="1"/>
        <v>0.68182592608527304</v>
      </c>
      <c r="P34">
        <v>2015</v>
      </c>
      <c r="Q34" s="2">
        <v>0.98040000000000005</v>
      </c>
      <c r="R34" s="2">
        <v>0.94992784872954361</v>
      </c>
      <c r="S34" s="2">
        <f t="shared" si="2"/>
        <v>-3.0472151270456438E-2</v>
      </c>
      <c r="T34" s="7">
        <v>29481925.199999999</v>
      </c>
      <c r="U34" t="s">
        <v>229</v>
      </c>
      <c r="V34" s="7">
        <v>0</v>
      </c>
      <c r="X34" s="7">
        <f t="shared" si="3"/>
        <v>29481925.199999999</v>
      </c>
      <c r="Y34" s="7">
        <v>219488600</v>
      </c>
      <c r="Z34" t="s">
        <v>176</v>
      </c>
      <c r="AA34" s="7">
        <v>0</v>
      </c>
      <c r="AB34" s="7"/>
      <c r="AC34" s="7">
        <f t="shared" si="4"/>
        <v>219488600</v>
      </c>
      <c r="AD34" s="7">
        <f t="shared" si="5"/>
        <v>12.684216839478552</v>
      </c>
      <c r="AE34" s="7">
        <f t="shared" si="6"/>
        <v>94.432130103687129</v>
      </c>
    </row>
    <row r="35" spans="1:31" x14ac:dyDescent="0.3">
      <c r="A35" t="s">
        <v>84</v>
      </c>
      <c r="B35">
        <v>3</v>
      </c>
      <c r="C35" t="s">
        <v>117</v>
      </c>
      <c r="D35">
        <v>34</v>
      </c>
      <c r="E35" s="13">
        <v>40692</v>
      </c>
      <c r="F35" s="19">
        <v>309057</v>
      </c>
      <c r="G35" s="19">
        <v>909808</v>
      </c>
      <c r="H35" s="19">
        <v>2267509</v>
      </c>
      <c r="I35" s="24">
        <f t="shared" si="0"/>
        <v>0.40123677568644711</v>
      </c>
      <c r="J35">
        <v>2011</v>
      </c>
      <c r="K35" s="13">
        <v>42153</v>
      </c>
      <c r="L35" s="19">
        <v>152199</v>
      </c>
      <c r="M35" s="19">
        <v>876369</v>
      </c>
      <c r="N35" s="19">
        <v>1663127</v>
      </c>
      <c r="O35" s="24">
        <f t="shared" si="1"/>
        <v>0.52694051626845095</v>
      </c>
      <c r="P35">
        <v>2015</v>
      </c>
      <c r="Q35" s="2">
        <v>0.34</v>
      </c>
      <c r="R35" s="2">
        <v>0.18243614992466367</v>
      </c>
      <c r="S35" s="2">
        <f t="shared" si="2"/>
        <v>-0.15756385007533635</v>
      </c>
      <c r="T35" s="7">
        <v>201693805.73333335</v>
      </c>
      <c r="U35" t="s">
        <v>228</v>
      </c>
      <c r="V35" s="7">
        <v>0</v>
      </c>
      <c r="X35" s="7">
        <f t="shared" si="3"/>
        <v>201693805.73333335</v>
      </c>
      <c r="AA35" s="7">
        <v>0</v>
      </c>
      <c r="AC35" s="7">
        <f t="shared" si="4"/>
        <v>0</v>
      </c>
      <c r="AD35" s="7">
        <f t="shared" si="5"/>
        <v>121.27384483165348</v>
      </c>
      <c r="AE35" s="7">
        <f t="shared" si="6"/>
        <v>0</v>
      </c>
    </row>
    <row r="36" spans="1:31" x14ac:dyDescent="0.3">
      <c r="A36" t="s">
        <v>84</v>
      </c>
      <c r="B36">
        <v>3</v>
      </c>
      <c r="C36" t="s">
        <v>106</v>
      </c>
      <c r="D36">
        <v>35</v>
      </c>
      <c r="E36" s="13">
        <v>40692</v>
      </c>
      <c r="F36" s="19">
        <v>451354</v>
      </c>
      <c r="G36" s="19">
        <v>739065</v>
      </c>
      <c r="H36" s="19">
        <v>1336221</v>
      </c>
      <c r="I36" s="24">
        <f t="shared" si="0"/>
        <v>0.55310087178692746</v>
      </c>
      <c r="J36">
        <v>2011</v>
      </c>
      <c r="K36" s="13">
        <v>42153</v>
      </c>
      <c r="L36" s="19">
        <v>310800</v>
      </c>
      <c r="M36" s="19">
        <v>602716</v>
      </c>
      <c r="N36" s="19">
        <v>1374307</v>
      </c>
      <c r="O36" s="24">
        <f t="shared" si="1"/>
        <v>0.43855994330233344</v>
      </c>
      <c r="P36">
        <v>2015</v>
      </c>
      <c r="Q36" s="2">
        <v>0.61070000000000002</v>
      </c>
      <c r="R36" s="2">
        <v>0.53894988008885392</v>
      </c>
      <c r="S36" s="2">
        <f t="shared" si="2"/>
        <v>-7.1750119911146104E-2</v>
      </c>
      <c r="V36" s="7">
        <v>0</v>
      </c>
      <c r="X36" s="7">
        <f t="shared" si="3"/>
        <v>0</v>
      </c>
      <c r="AA36" s="7">
        <v>0</v>
      </c>
      <c r="AC36" s="7">
        <f t="shared" si="4"/>
        <v>0</v>
      </c>
      <c r="AD36" s="7">
        <f t="shared" si="5"/>
        <v>0</v>
      </c>
      <c r="AE36" s="7">
        <f t="shared" si="6"/>
        <v>0</v>
      </c>
    </row>
    <row r="37" spans="1:31" x14ac:dyDescent="0.3">
      <c r="A37" t="s">
        <v>84</v>
      </c>
      <c r="B37">
        <v>3</v>
      </c>
      <c r="C37" t="s">
        <v>118</v>
      </c>
      <c r="D37">
        <v>36</v>
      </c>
      <c r="E37" s="13">
        <v>40692</v>
      </c>
      <c r="F37" s="19">
        <v>117128</v>
      </c>
      <c r="G37" s="19">
        <v>622115</v>
      </c>
      <c r="H37" s="19">
        <v>1373796</v>
      </c>
      <c r="I37" s="24">
        <f t="shared" si="0"/>
        <v>0.4528437992249213</v>
      </c>
      <c r="J37">
        <v>2011</v>
      </c>
      <c r="K37" s="13">
        <v>42153</v>
      </c>
      <c r="L37" s="19">
        <v>25526</v>
      </c>
      <c r="M37" s="19">
        <v>491767</v>
      </c>
      <c r="N37" s="19">
        <v>1077942</v>
      </c>
      <c r="O37" s="24">
        <f t="shared" si="1"/>
        <v>0.45620914668878287</v>
      </c>
      <c r="P37">
        <v>2015</v>
      </c>
      <c r="Q37" s="2">
        <v>0.1883</v>
      </c>
      <c r="R37" s="2">
        <v>5.3875507602428048E-2</v>
      </c>
      <c r="S37" s="2">
        <f t="shared" si="2"/>
        <v>-0.13442449239757195</v>
      </c>
      <c r="V37" s="7">
        <v>0</v>
      </c>
      <c r="X37" s="7">
        <f t="shared" si="3"/>
        <v>0</v>
      </c>
      <c r="AA37" s="7">
        <v>0</v>
      </c>
      <c r="AC37" s="7">
        <f t="shared" si="4"/>
        <v>0</v>
      </c>
      <c r="AD37" s="7">
        <f t="shared" si="5"/>
        <v>0</v>
      </c>
      <c r="AE37" s="7">
        <f t="shared" si="6"/>
        <v>0</v>
      </c>
    </row>
    <row r="38" spans="1:31" x14ac:dyDescent="0.3">
      <c r="A38" t="s">
        <v>84</v>
      </c>
      <c r="B38">
        <v>3</v>
      </c>
      <c r="C38" t="s">
        <v>119</v>
      </c>
      <c r="D38">
        <v>37</v>
      </c>
      <c r="E38" s="13">
        <v>40692</v>
      </c>
      <c r="F38" s="19">
        <v>239980</v>
      </c>
      <c r="G38" s="19">
        <v>942679</v>
      </c>
      <c r="H38" s="19">
        <v>1824316</v>
      </c>
      <c r="I38" s="24">
        <f t="shared" si="0"/>
        <v>0.51673010596848357</v>
      </c>
      <c r="J38">
        <v>2011</v>
      </c>
      <c r="K38" s="13">
        <v>42153</v>
      </c>
      <c r="L38" s="19">
        <v>144833</v>
      </c>
      <c r="M38" s="19">
        <v>780179</v>
      </c>
      <c r="N38" s="19">
        <v>1484941</v>
      </c>
      <c r="O38" s="24">
        <f t="shared" si="1"/>
        <v>0.52539393821033964</v>
      </c>
      <c r="P38">
        <v>2015</v>
      </c>
      <c r="Q38" s="2">
        <v>0.2535</v>
      </c>
      <c r="R38" s="2">
        <v>0.19031381484372331</v>
      </c>
      <c r="S38" s="2">
        <f t="shared" si="2"/>
        <v>-6.3186185156276692E-2</v>
      </c>
      <c r="V38" s="7">
        <v>0</v>
      </c>
      <c r="X38" s="7">
        <f t="shared" si="3"/>
        <v>0</v>
      </c>
      <c r="AA38" s="7">
        <v>0</v>
      </c>
      <c r="AC38" s="7">
        <f t="shared" si="4"/>
        <v>0</v>
      </c>
      <c r="AD38" s="7">
        <f t="shared" si="5"/>
        <v>0</v>
      </c>
      <c r="AE38" s="7">
        <f>(AC38/N38)</f>
        <v>0</v>
      </c>
    </row>
  </sheetData>
  <phoneticPr fontId="9" type="noConversion"/>
  <conditionalFormatting sqref="C1:C1048576">
    <cfRule type="duplicateValues" dxfId="0" priority="3"/>
  </conditionalFormatting>
  <conditionalFormatting sqref="U16:W16">
    <cfRule type="duplicateValues" priority="27"/>
  </conditionalFormatting>
  <conditionalFormatting sqref="U28:W28">
    <cfRule type="duplicateValues" priority="28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10"/>
  <sheetViews>
    <sheetView tabSelected="1" topLeftCell="M1" workbookViewId="0">
      <selection activeCell="AT1" sqref="AT1:AU1048576"/>
    </sheetView>
  </sheetViews>
  <sheetFormatPr defaultRowHeight="15.6" x14ac:dyDescent="0.3"/>
  <cols>
    <col min="1" max="1" width="12" bestFit="1" customWidth="1"/>
    <col min="2" max="2" width="13.8984375" bestFit="1" customWidth="1"/>
    <col min="3" max="3" width="15.19921875" customWidth="1"/>
    <col min="4" max="4" width="12.3984375" customWidth="1"/>
    <col min="5" max="5" width="13.19921875" customWidth="1"/>
    <col min="6" max="8" width="13.19921875" style="19" customWidth="1"/>
    <col min="9" max="9" width="13.19921875" style="24" customWidth="1"/>
    <col min="10" max="11" width="11.3984375" customWidth="1"/>
    <col min="12" max="14" width="11.3984375" style="19" customWidth="1"/>
    <col min="15" max="15" width="11.3984375" style="24" customWidth="1"/>
    <col min="16" max="16" width="11.3984375" customWidth="1"/>
    <col min="17" max="18" width="10.8984375" customWidth="1"/>
    <col min="19" max="19" width="11.09765625" customWidth="1"/>
    <col min="20" max="20" width="15" style="7" hidden="1" customWidth="1"/>
    <col min="21" max="21" width="14.09765625" hidden="1" customWidth="1"/>
    <col min="22" max="22" width="15" style="7" hidden="1" customWidth="1"/>
    <col min="23" max="23" width="14.09765625" hidden="1" customWidth="1"/>
    <col min="24" max="24" width="15" style="7" hidden="1" customWidth="1"/>
    <col min="25" max="25" width="14.09765625" hidden="1" customWidth="1"/>
    <col min="26" max="26" width="15" style="7" hidden="1" customWidth="1"/>
    <col min="27" max="27" width="14.09765625" hidden="1" customWidth="1"/>
    <col min="28" max="28" width="15" style="7" hidden="1" customWidth="1"/>
    <col min="29" max="29" width="14.09765625" hidden="1" customWidth="1"/>
    <col min="30" max="30" width="15" style="7" hidden="1" customWidth="1"/>
    <col min="31" max="31" width="14.09765625" hidden="1" customWidth="1"/>
    <col min="32" max="32" width="15" style="7" hidden="1" customWidth="1"/>
    <col min="33" max="33" width="14.09765625" hidden="1" customWidth="1"/>
    <col min="34" max="34" width="15" style="7" hidden="1" customWidth="1"/>
    <col min="35" max="35" width="14.09765625" hidden="1" customWidth="1"/>
    <col min="36" max="36" width="15" style="7" customWidth="1"/>
    <col min="37" max="37" width="15" style="7" hidden="1" customWidth="1"/>
    <col min="38" max="38" width="37.59765625" hidden="1" customWidth="1"/>
    <col min="39" max="39" width="15" style="7" hidden="1" customWidth="1"/>
    <col min="40" max="40" width="34.796875" hidden="1" customWidth="1"/>
    <col min="41" max="41" width="15" style="7" hidden="1" customWidth="1"/>
    <col min="42" max="42" width="18.19921875" hidden="1" customWidth="1"/>
    <col min="43" max="47" width="15" style="7" customWidth="1"/>
    <col min="48" max="48" width="12.3984375" bestFit="1" customWidth="1"/>
  </cols>
  <sheetData>
    <row r="1" spans="1:48" x14ac:dyDescent="0.3">
      <c r="A1" s="1" t="s">
        <v>2</v>
      </c>
      <c r="B1" s="1" t="s">
        <v>3</v>
      </c>
      <c r="C1" s="1" t="s">
        <v>0</v>
      </c>
      <c r="D1" s="14" t="s">
        <v>1</v>
      </c>
      <c r="E1" s="14" t="s">
        <v>288</v>
      </c>
      <c r="F1" s="18" t="s">
        <v>327</v>
      </c>
      <c r="G1" s="21" t="s">
        <v>326</v>
      </c>
      <c r="H1" s="18" t="s">
        <v>330</v>
      </c>
      <c r="I1" s="23" t="s">
        <v>334</v>
      </c>
      <c r="J1" s="1" t="s">
        <v>5</v>
      </c>
      <c r="K1" s="14" t="s">
        <v>289</v>
      </c>
      <c r="L1" s="18" t="s">
        <v>328</v>
      </c>
      <c r="M1" s="18" t="s">
        <v>329</v>
      </c>
      <c r="N1" s="18" t="s">
        <v>331</v>
      </c>
      <c r="O1" s="23" t="s">
        <v>335</v>
      </c>
      <c r="P1" s="1" t="s">
        <v>6</v>
      </c>
      <c r="Q1" s="1" t="s">
        <v>7</v>
      </c>
      <c r="R1" s="1" t="s">
        <v>8</v>
      </c>
      <c r="S1" s="1" t="s">
        <v>9</v>
      </c>
      <c r="T1" s="17" t="s">
        <v>290</v>
      </c>
      <c r="U1" s="14" t="s">
        <v>294</v>
      </c>
      <c r="V1" s="17" t="s">
        <v>298</v>
      </c>
      <c r="W1" s="14" t="s">
        <v>299</v>
      </c>
      <c r="X1" s="17" t="s">
        <v>300</v>
      </c>
      <c r="Y1" s="14" t="s">
        <v>301</v>
      </c>
      <c r="Z1" s="17" t="s">
        <v>303</v>
      </c>
      <c r="AA1" s="14" t="s">
        <v>304</v>
      </c>
      <c r="AB1" s="17" t="s">
        <v>305</v>
      </c>
      <c r="AC1" s="14" t="s">
        <v>306</v>
      </c>
      <c r="AD1" s="17" t="s">
        <v>307</v>
      </c>
      <c r="AE1" s="14" t="s">
        <v>308</v>
      </c>
      <c r="AF1" s="17" t="s">
        <v>309</v>
      </c>
      <c r="AG1" s="14" t="s">
        <v>310</v>
      </c>
      <c r="AH1" s="17" t="s">
        <v>311</v>
      </c>
      <c r="AI1" s="14" t="s">
        <v>312</v>
      </c>
      <c r="AJ1" s="17" t="s">
        <v>292</v>
      </c>
      <c r="AK1" s="17" t="s">
        <v>291</v>
      </c>
      <c r="AL1" s="14" t="s">
        <v>295</v>
      </c>
      <c r="AM1" s="17" t="s">
        <v>313</v>
      </c>
      <c r="AN1" s="14" t="s">
        <v>314</v>
      </c>
      <c r="AO1" s="17" t="s">
        <v>315</v>
      </c>
      <c r="AP1" s="14" t="s">
        <v>316</v>
      </c>
      <c r="AQ1" s="17" t="s">
        <v>293</v>
      </c>
      <c r="AR1" s="22" t="s">
        <v>333</v>
      </c>
      <c r="AS1" s="22" t="s">
        <v>332</v>
      </c>
      <c r="AT1" s="22" t="s">
        <v>336</v>
      </c>
      <c r="AU1" s="22" t="s">
        <v>337</v>
      </c>
      <c r="AV1" s="1" t="s">
        <v>10</v>
      </c>
    </row>
    <row r="2" spans="1:48" x14ac:dyDescent="0.3">
      <c r="A2" t="s">
        <v>36</v>
      </c>
      <c r="B2">
        <v>2</v>
      </c>
      <c r="C2" t="s">
        <v>37</v>
      </c>
      <c r="D2">
        <v>1</v>
      </c>
      <c r="E2" s="13">
        <v>41373</v>
      </c>
      <c r="F2" s="19">
        <v>705185</v>
      </c>
      <c r="G2" s="19">
        <v>781735</v>
      </c>
      <c r="H2" s="19">
        <v>861828</v>
      </c>
      <c r="I2" s="24">
        <f>(G2/H2)</f>
        <v>0.90706614312832723</v>
      </c>
      <c r="J2">
        <v>2013</v>
      </c>
      <c r="K2" s="13">
        <v>42958</v>
      </c>
      <c r="L2" s="19">
        <v>912588</v>
      </c>
      <c r="M2" s="19">
        <v>988980</v>
      </c>
      <c r="N2" s="19">
        <v>1181076</v>
      </c>
      <c r="O2" s="24">
        <f>(M2/N2)</f>
        <v>0.83735508976560358</v>
      </c>
      <c r="P2">
        <v>2017</v>
      </c>
      <c r="Q2" s="2">
        <v>0.90800000000000003</v>
      </c>
      <c r="R2" s="2">
        <v>0.92600000000000005</v>
      </c>
      <c r="S2" s="2">
        <f>(R2-Q2)</f>
        <v>1.8000000000000016E-2</v>
      </c>
      <c r="T2" s="7">
        <v>5214935.0000000009</v>
      </c>
      <c r="U2" t="s">
        <v>250</v>
      </c>
      <c r="V2" s="7">
        <v>445223.21272727282</v>
      </c>
      <c r="W2" t="s">
        <v>257</v>
      </c>
      <c r="X2" s="7">
        <v>91865235</v>
      </c>
      <c r="Y2" t="s">
        <v>259</v>
      </c>
      <c r="Z2" s="7">
        <v>0</v>
      </c>
      <c r="AB2" s="7">
        <v>0</v>
      </c>
      <c r="AD2" s="7">
        <v>0</v>
      </c>
      <c r="AF2" s="7">
        <v>0</v>
      </c>
      <c r="AH2" s="7">
        <v>0</v>
      </c>
      <c r="AJ2" s="7">
        <f>(T2+V2+X2+Z2+AB2+AD2+AF2+AH2)</f>
        <v>97525393.212727278</v>
      </c>
      <c r="AK2" s="7">
        <v>3952988900</v>
      </c>
      <c r="AL2" t="s">
        <v>137</v>
      </c>
      <c r="AM2" s="7">
        <v>0</v>
      </c>
      <c r="AO2" s="7">
        <v>0</v>
      </c>
      <c r="AQ2" s="7">
        <f>(AK2+AM2+AO2)</f>
        <v>3952988900</v>
      </c>
      <c r="AR2" s="7">
        <f>(AJ2/N2)</f>
        <v>82.57334262378312</v>
      </c>
      <c r="AS2" s="7">
        <f>(AQ2/N2)</f>
        <v>3346.9386390037557</v>
      </c>
      <c r="AT2" s="7">
        <v>0</v>
      </c>
      <c r="AU2" s="7">
        <v>0</v>
      </c>
    </row>
    <row r="3" spans="1:48" x14ac:dyDescent="0.3">
      <c r="A3" t="s">
        <v>36</v>
      </c>
      <c r="B3">
        <v>2</v>
      </c>
      <c r="C3" t="s">
        <v>38</v>
      </c>
      <c r="D3">
        <v>2</v>
      </c>
      <c r="E3" s="13">
        <v>41373</v>
      </c>
      <c r="F3" s="19">
        <v>231868</v>
      </c>
      <c r="G3" s="19">
        <v>241548</v>
      </c>
      <c r="H3" s="19">
        <v>265290</v>
      </c>
      <c r="I3" s="24">
        <f t="shared" ref="I3:I48" si="0">(G3/H3)</f>
        <v>0.910505484564062</v>
      </c>
      <c r="J3">
        <v>2013</v>
      </c>
      <c r="K3" s="13">
        <v>42958</v>
      </c>
      <c r="L3" s="19">
        <v>297652</v>
      </c>
      <c r="M3" s="19">
        <v>304995</v>
      </c>
      <c r="N3" s="19">
        <v>349970</v>
      </c>
      <c r="O3" s="24">
        <f t="shared" ref="O3:O48" si="1">(M3/N3)</f>
        <v>0.87148898477012315</v>
      </c>
      <c r="P3">
        <v>2017</v>
      </c>
      <c r="Q3" s="2">
        <v>0.96699999999999997</v>
      </c>
      <c r="R3" s="2">
        <v>0.98599999999999999</v>
      </c>
      <c r="S3" s="2">
        <f t="shared" ref="S3:S48" si="2">(R3-Q3)</f>
        <v>1.9000000000000017E-2</v>
      </c>
      <c r="T3" s="7">
        <v>445223.21272727282</v>
      </c>
      <c r="U3" t="s">
        <v>257</v>
      </c>
      <c r="V3" s="7">
        <v>0</v>
      </c>
      <c r="X3" s="7">
        <v>0</v>
      </c>
      <c r="Z3" s="7">
        <v>0</v>
      </c>
      <c r="AB3" s="7">
        <v>0</v>
      </c>
      <c r="AD3" s="7">
        <v>0</v>
      </c>
      <c r="AF3" s="7">
        <v>0</v>
      </c>
      <c r="AH3" s="7">
        <v>0</v>
      </c>
      <c r="AJ3" s="7">
        <f t="shared" ref="AJ3:AJ48" si="3">(T3+V3+X3+Z3+AB3+AD3+AF3+AH3)</f>
        <v>445223.21272727282</v>
      </c>
      <c r="AK3" s="7">
        <v>0</v>
      </c>
      <c r="AM3" s="7">
        <v>0</v>
      </c>
      <c r="AO3" s="7">
        <v>0</v>
      </c>
      <c r="AQ3" s="7">
        <f t="shared" ref="AQ3:AQ48" si="4">(AK3+AM3+AO3)</f>
        <v>0</v>
      </c>
      <c r="AR3" s="7">
        <f t="shared" ref="AR3:AR48" si="5">(AJ3/N3)</f>
        <v>1.2721753656806949</v>
      </c>
      <c r="AS3" s="7">
        <f t="shared" ref="AS3:AS48" si="6">(AQ3/N3)</f>
        <v>0</v>
      </c>
      <c r="AT3" s="7">
        <v>0</v>
      </c>
      <c r="AU3" s="7">
        <v>0</v>
      </c>
    </row>
    <row r="4" spans="1:48" x14ac:dyDescent="0.3">
      <c r="A4" t="s">
        <v>36</v>
      </c>
      <c r="B4">
        <v>2</v>
      </c>
      <c r="C4" t="s">
        <v>39</v>
      </c>
      <c r="D4">
        <v>3</v>
      </c>
      <c r="E4" s="13">
        <v>41373</v>
      </c>
      <c r="F4" s="19">
        <v>406334</v>
      </c>
      <c r="G4" s="19">
        <v>423635</v>
      </c>
      <c r="H4" s="19">
        <v>452841</v>
      </c>
      <c r="I4" s="24">
        <f t="shared" si="0"/>
        <v>0.93550495648583054</v>
      </c>
      <c r="J4">
        <v>2013</v>
      </c>
      <c r="K4" s="13">
        <v>42958</v>
      </c>
      <c r="L4" s="19">
        <v>498248</v>
      </c>
      <c r="M4" s="19">
        <v>510188</v>
      </c>
      <c r="N4" s="19">
        <v>587222</v>
      </c>
      <c r="O4" s="24">
        <f t="shared" si="1"/>
        <v>0.86881622282543913</v>
      </c>
      <c r="P4">
        <v>2017</v>
      </c>
      <c r="Q4" s="2">
        <v>0.96499999999999997</v>
      </c>
      <c r="R4" s="2">
        <v>0.97899999999999998</v>
      </c>
      <c r="S4" s="2">
        <f t="shared" si="2"/>
        <v>1.4000000000000012E-2</v>
      </c>
      <c r="T4" s="7">
        <v>26966100</v>
      </c>
      <c r="U4" t="s">
        <v>254</v>
      </c>
      <c r="V4" s="7">
        <v>75774741</v>
      </c>
      <c r="W4" t="s">
        <v>255</v>
      </c>
      <c r="X4" s="7">
        <v>445223.21272727282</v>
      </c>
      <c r="Y4" t="s">
        <v>257</v>
      </c>
      <c r="Z4" s="7">
        <v>0</v>
      </c>
      <c r="AB4" s="7">
        <v>0</v>
      </c>
      <c r="AD4" s="7">
        <v>0</v>
      </c>
      <c r="AF4" s="7">
        <v>0</v>
      </c>
      <c r="AH4" s="7">
        <v>0</v>
      </c>
      <c r="AJ4" s="7">
        <f t="shared" si="3"/>
        <v>103186064.21272728</v>
      </c>
      <c r="AK4" s="7">
        <v>0</v>
      </c>
      <c r="AM4" s="7">
        <v>0</v>
      </c>
      <c r="AO4" s="7">
        <v>0</v>
      </c>
      <c r="AQ4" s="7">
        <f t="shared" si="4"/>
        <v>0</v>
      </c>
      <c r="AR4" s="7">
        <f t="shared" si="5"/>
        <v>175.71900271571445</v>
      </c>
      <c r="AS4" s="7">
        <f t="shared" si="6"/>
        <v>0</v>
      </c>
      <c r="AT4" s="7">
        <v>0</v>
      </c>
      <c r="AU4" s="7">
        <v>0</v>
      </c>
    </row>
    <row r="5" spans="1:48" x14ac:dyDescent="0.3">
      <c r="A5" t="s">
        <v>36</v>
      </c>
      <c r="B5">
        <v>2</v>
      </c>
      <c r="C5" t="s">
        <v>40</v>
      </c>
      <c r="D5">
        <v>4</v>
      </c>
      <c r="E5" s="13">
        <v>41373</v>
      </c>
      <c r="F5" s="19">
        <v>232808</v>
      </c>
      <c r="G5" s="19">
        <v>239747</v>
      </c>
      <c r="H5" s="19">
        <v>255984</v>
      </c>
      <c r="I5" s="24">
        <f t="shared" si="0"/>
        <v>0.93657025439089947</v>
      </c>
      <c r="J5">
        <v>2013</v>
      </c>
      <c r="K5" s="13">
        <v>42958</v>
      </c>
      <c r="L5" s="19">
        <v>286593</v>
      </c>
      <c r="M5" s="19">
        <v>290571</v>
      </c>
      <c r="N5" s="19">
        <v>335696</v>
      </c>
      <c r="O5" s="24">
        <f t="shared" si="1"/>
        <v>0.8655777846623135</v>
      </c>
      <c r="P5">
        <v>2017</v>
      </c>
      <c r="Q5" s="2">
        <v>0.97799999999999998</v>
      </c>
      <c r="R5" s="2">
        <v>0.99</v>
      </c>
      <c r="S5" s="2">
        <f t="shared" si="2"/>
        <v>1.2000000000000011E-2</v>
      </c>
      <c r="T5" s="7">
        <v>445223.21272727282</v>
      </c>
      <c r="U5" t="s">
        <v>257</v>
      </c>
      <c r="V5" s="7">
        <v>0</v>
      </c>
      <c r="X5" s="7">
        <v>0</v>
      </c>
      <c r="Z5" s="7">
        <v>0</v>
      </c>
      <c r="AB5" s="7">
        <v>0</v>
      </c>
      <c r="AD5" s="7">
        <v>0</v>
      </c>
      <c r="AF5" s="7">
        <v>0</v>
      </c>
      <c r="AH5" s="7">
        <v>0</v>
      </c>
      <c r="AJ5" s="7">
        <f t="shared" si="3"/>
        <v>445223.21272727282</v>
      </c>
      <c r="AK5" s="7">
        <v>0</v>
      </c>
      <c r="AM5" s="7">
        <v>0</v>
      </c>
      <c r="AO5" s="7">
        <v>0</v>
      </c>
      <c r="AQ5" s="7">
        <f t="shared" si="4"/>
        <v>0</v>
      </c>
      <c r="AR5" s="7">
        <f t="shared" si="5"/>
        <v>1.3262690432035915</v>
      </c>
      <c r="AS5" s="7">
        <f t="shared" si="6"/>
        <v>0</v>
      </c>
      <c r="AT5" s="7">
        <v>0</v>
      </c>
      <c r="AU5" s="7">
        <v>0</v>
      </c>
    </row>
    <row r="6" spans="1:48" x14ac:dyDescent="0.3">
      <c r="A6" t="s">
        <v>36</v>
      </c>
      <c r="B6">
        <v>2</v>
      </c>
      <c r="C6" t="s">
        <v>41</v>
      </c>
      <c r="D6">
        <v>5</v>
      </c>
      <c r="E6" s="13">
        <v>41373</v>
      </c>
      <c r="F6" s="19">
        <v>318880</v>
      </c>
      <c r="G6" s="19">
        <v>331024</v>
      </c>
      <c r="H6" s="19">
        <v>356380</v>
      </c>
      <c r="I6" s="24">
        <f t="shared" si="0"/>
        <v>0.92885122621920424</v>
      </c>
      <c r="J6">
        <v>2013</v>
      </c>
      <c r="K6" s="13">
        <v>42958</v>
      </c>
      <c r="L6" s="19">
        <v>389410</v>
      </c>
      <c r="M6" s="19">
        <v>396950</v>
      </c>
      <c r="N6" s="19">
        <v>457197</v>
      </c>
      <c r="O6" s="24">
        <f t="shared" si="1"/>
        <v>0.86822529456667474</v>
      </c>
      <c r="P6">
        <v>2017</v>
      </c>
      <c r="Q6" s="2">
        <v>0.97099999999999997</v>
      </c>
      <c r="R6" s="2">
        <v>0.98399999999999999</v>
      </c>
      <c r="S6" s="2">
        <f t="shared" si="2"/>
        <v>1.3000000000000012E-2</v>
      </c>
      <c r="T6" s="7">
        <v>445223.21272727282</v>
      </c>
      <c r="U6" t="s">
        <v>257</v>
      </c>
      <c r="V6" s="7">
        <v>0</v>
      </c>
      <c r="X6" s="7">
        <v>0</v>
      </c>
      <c r="Z6" s="7">
        <v>0</v>
      </c>
      <c r="AB6" s="7">
        <v>0</v>
      </c>
      <c r="AD6" s="7">
        <v>0</v>
      </c>
      <c r="AF6" s="7">
        <v>0</v>
      </c>
      <c r="AH6" s="7">
        <v>0</v>
      </c>
      <c r="AJ6" s="7">
        <f t="shared" si="3"/>
        <v>445223.21272727282</v>
      </c>
      <c r="AK6" s="7">
        <v>0</v>
      </c>
      <c r="AM6" s="7">
        <v>0</v>
      </c>
      <c r="AO6" s="7">
        <v>0</v>
      </c>
      <c r="AQ6" s="7">
        <f t="shared" si="4"/>
        <v>0</v>
      </c>
      <c r="AR6" s="7">
        <f t="shared" si="5"/>
        <v>0.97381044216666524</v>
      </c>
      <c r="AS6" s="7">
        <f t="shared" si="6"/>
        <v>0</v>
      </c>
      <c r="AT6" s="7">
        <v>0</v>
      </c>
      <c r="AU6" s="7">
        <v>0</v>
      </c>
    </row>
    <row r="7" spans="1:48" x14ac:dyDescent="0.3">
      <c r="A7" t="s">
        <v>36</v>
      </c>
      <c r="B7">
        <v>2</v>
      </c>
      <c r="C7" t="s">
        <v>42</v>
      </c>
      <c r="D7">
        <v>6</v>
      </c>
      <c r="E7" s="13">
        <v>41373</v>
      </c>
      <c r="F7" s="19">
        <v>23386</v>
      </c>
      <c r="G7" s="19">
        <v>218174</v>
      </c>
      <c r="H7" s="19">
        <v>336132</v>
      </c>
      <c r="I7" s="24">
        <f t="shared" si="0"/>
        <v>0.64907238822843405</v>
      </c>
      <c r="J7">
        <v>2013</v>
      </c>
      <c r="K7" s="13">
        <v>42958</v>
      </c>
      <c r="L7" s="19">
        <v>49575</v>
      </c>
      <c r="M7" s="19">
        <v>330012</v>
      </c>
      <c r="N7" s="19">
        <v>508425</v>
      </c>
      <c r="O7" s="24">
        <f t="shared" si="1"/>
        <v>0.6490868859713822</v>
      </c>
      <c r="P7">
        <v>2017</v>
      </c>
      <c r="Q7" s="2">
        <v>0.10299999999999999</v>
      </c>
      <c r="R7" s="2">
        <v>0.151</v>
      </c>
      <c r="S7" s="2">
        <f t="shared" si="2"/>
        <v>4.8000000000000001E-2</v>
      </c>
      <c r="T7" s="7">
        <v>24584693.571428575</v>
      </c>
      <c r="U7" t="s">
        <v>251</v>
      </c>
      <c r="V7" s="7">
        <v>6302468.833333333</v>
      </c>
      <c r="W7" t="s">
        <v>252</v>
      </c>
      <c r="X7" s="7">
        <v>433240.75384615391</v>
      </c>
      <c r="Y7" t="s">
        <v>249</v>
      </c>
      <c r="Z7" s="7">
        <v>445223.21272727282</v>
      </c>
      <c r="AA7" t="s">
        <v>257</v>
      </c>
      <c r="AB7" s="7">
        <v>0</v>
      </c>
      <c r="AD7" s="7">
        <v>0</v>
      </c>
      <c r="AF7" s="7">
        <v>0</v>
      </c>
      <c r="AH7" s="7">
        <v>0</v>
      </c>
      <c r="AJ7" s="7">
        <f t="shared" si="3"/>
        <v>31765626.371335331</v>
      </c>
      <c r="AK7" s="7">
        <v>512963900.00000006</v>
      </c>
      <c r="AL7" t="s">
        <v>127</v>
      </c>
      <c r="AM7" s="7">
        <v>0</v>
      </c>
      <c r="AN7" s="7"/>
      <c r="AO7" s="7">
        <v>0</v>
      </c>
      <c r="AP7" s="7"/>
      <c r="AQ7" s="7">
        <f t="shared" si="4"/>
        <v>512963900.00000006</v>
      </c>
      <c r="AR7" s="7">
        <f t="shared" si="5"/>
        <v>62.478490183085668</v>
      </c>
      <c r="AS7" s="7">
        <f t="shared" si="6"/>
        <v>1008.9273737522743</v>
      </c>
      <c r="AT7" s="7">
        <v>0</v>
      </c>
      <c r="AU7" s="7">
        <v>0</v>
      </c>
    </row>
    <row r="8" spans="1:48" x14ac:dyDescent="0.3">
      <c r="A8" t="s">
        <v>36</v>
      </c>
      <c r="B8">
        <v>2</v>
      </c>
      <c r="C8" t="s">
        <v>43</v>
      </c>
      <c r="D8">
        <v>7</v>
      </c>
      <c r="E8" s="13">
        <v>41373</v>
      </c>
      <c r="F8" s="19">
        <v>17633</v>
      </c>
      <c r="G8" s="19">
        <v>125601</v>
      </c>
      <c r="H8" s="19">
        <v>174443</v>
      </c>
      <c r="I8" s="24">
        <f t="shared" si="0"/>
        <v>0.7200116943643482</v>
      </c>
      <c r="J8">
        <v>2013</v>
      </c>
      <c r="K8" s="13">
        <v>42958</v>
      </c>
      <c r="L8" s="19">
        <v>43694</v>
      </c>
      <c r="M8" s="19">
        <v>186519</v>
      </c>
      <c r="N8" s="19">
        <v>281102</v>
      </c>
      <c r="O8" s="24">
        <f t="shared" si="1"/>
        <v>0.66352782975574698</v>
      </c>
      <c r="P8">
        <v>2017</v>
      </c>
      <c r="Q8" s="2">
        <v>0.14099999999999999</v>
      </c>
      <c r="R8" s="2">
        <v>0.23599999999999999</v>
      </c>
      <c r="S8" s="2">
        <f t="shared" si="2"/>
        <v>9.5000000000000001E-2</v>
      </c>
      <c r="T8" s="7">
        <v>215984800.00000003</v>
      </c>
      <c r="U8" t="s">
        <v>221</v>
      </c>
      <c r="V8" s="7">
        <v>5214935.0000000009</v>
      </c>
      <c r="W8" t="s">
        <v>250</v>
      </c>
      <c r="X8" s="7">
        <v>433240.75384615391</v>
      </c>
      <c r="Y8" t="s">
        <v>249</v>
      </c>
      <c r="Z8" s="7">
        <v>24584693.571428575</v>
      </c>
      <c r="AA8" t="s">
        <v>251</v>
      </c>
      <c r="AB8" s="7">
        <v>6302468.833333333</v>
      </c>
      <c r="AC8" t="s">
        <v>252</v>
      </c>
      <c r="AD8" s="7">
        <v>445223.21272727282</v>
      </c>
      <c r="AE8" t="s">
        <v>257</v>
      </c>
      <c r="AF8" s="7">
        <v>49390808.110909082</v>
      </c>
      <c r="AG8" t="s">
        <v>262</v>
      </c>
      <c r="AH8" s="7">
        <v>0</v>
      </c>
      <c r="AJ8" s="7">
        <f t="shared" si="3"/>
        <v>302356169.48224449</v>
      </c>
      <c r="AK8" s="7">
        <v>512963900.00000006</v>
      </c>
      <c r="AL8" t="s">
        <v>127</v>
      </c>
      <c r="AM8" s="7">
        <v>0</v>
      </c>
      <c r="AN8" s="7"/>
      <c r="AO8" s="7">
        <v>0</v>
      </c>
      <c r="AP8" s="7"/>
      <c r="AQ8" s="7">
        <f t="shared" si="4"/>
        <v>512963900.00000006</v>
      </c>
      <c r="AR8" s="7">
        <f t="shared" si="5"/>
        <v>1075.6101681320108</v>
      </c>
      <c r="AS8" s="7">
        <f t="shared" si="6"/>
        <v>1824.8319115481215</v>
      </c>
      <c r="AT8" s="7">
        <v>0</v>
      </c>
      <c r="AU8" s="7">
        <v>0</v>
      </c>
    </row>
    <row r="9" spans="1:48" x14ac:dyDescent="0.3">
      <c r="A9" t="s">
        <v>36</v>
      </c>
      <c r="B9">
        <v>2</v>
      </c>
      <c r="C9" t="s">
        <v>44</v>
      </c>
      <c r="D9">
        <v>8</v>
      </c>
      <c r="E9" s="13">
        <v>41373</v>
      </c>
      <c r="F9" s="19">
        <v>17677</v>
      </c>
      <c r="G9" s="19">
        <v>44171</v>
      </c>
      <c r="H9" s="19">
        <v>52346</v>
      </c>
      <c r="I9" s="24">
        <f t="shared" si="0"/>
        <v>0.84382760860428685</v>
      </c>
      <c r="J9">
        <v>2013</v>
      </c>
      <c r="K9" s="13">
        <v>42958</v>
      </c>
      <c r="L9" s="19">
        <v>23905</v>
      </c>
      <c r="M9" s="19">
        <v>50108</v>
      </c>
      <c r="N9" s="19">
        <v>69793</v>
      </c>
      <c r="O9" s="24">
        <f t="shared" si="1"/>
        <v>0.71795165704296993</v>
      </c>
      <c r="P9">
        <v>2017</v>
      </c>
      <c r="Q9" s="2">
        <v>0.40600000000000003</v>
      </c>
      <c r="R9" s="2">
        <v>0.48599999999999999</v>
      </c>
      <c r="S9" s="2">
        <f t="shared" si="2"/>
        <v>7.999999999999996E-2</v>
      </c>
      <c r="T9" s="7">
        <v>24584693.571428575</v>
      </c>
      <c r="U9" t="s">
        <v>251</v>
      </c>
      <c r="V9" s="7">
        <v>445223.21272727282</v>
      </c>
      <c r="W9" t="s">
        <v>257</v>
      </c>
      <c r="X9" s="7">
        <v>0</v>
      </c>
      <c r="Z9" s="7">
        <v>0</v>
      </c>
      <c r="AB9" s="7">
        <v>0</v>
      </c>
      <c r="AD9" s="7">
        <v>0</v>
      </c>
      <c r="AF9" s="7">
        <v>0</v>
      </c>
      <c r="AH9" s="7">
        <v>0</v>
      </c>
      <c r="AJ9" s="7">
        <f t="shared" si="3"/>
        <v>25029916.784155846</v>
      </c>
      <c r="AK9" s="7">
        <v>526772640</v>
      </c>
      <c r="AL9" t="s">
        <v>134</v>
      </c>
      <c r="AM9" s="7">
        <v>2157288000</v>
      </c>
      <c r="AN9" s="7" t="s">
        <v>140</v>
      </c>
      <c r="AO9" s="7">
        <v>0</v>
      </c>
      <c r="AP9" s="7"/>
      <c r="AQ9" s="7">
        <f t="shared" si="4"/>
        <v>2684060640</v>
      </c>
      <c r="AR9" s="7">
        <f t="shared" si="5"/>
        <v>358.63076217035871</v>
      </c>
      <c r="AS9" s="7">
        <f t="shared" si="6"/>
        <v>38457.447595031023</v>
      </c>
      <c r="AT9" s="7">
        <v>0</v>
      </c>
      <c r="AU9" s="7">
        <v>0</v>
      </c>
    </row>
    <row r="10" spans="1:48" x14ac:dyDescent="0.3">
      <c r="A10" t="s">
        <v>36</v>
      </c>
      <c r="B10">
        <v>2</v>
      </c>
      <c r="C10" t="s">
        <v>45</v>
      </c>
      <c r="D10">
        <v>9</v>
      </c>
      <c r="E10" s="13">
        <v>41373</v>
      </c>
      <c r="F10" s="19">
        <v>64793</v>
      </c>
      <c r="G10" s="19">
        <v>272318</v>
      </c>
      <c r="H10" s="19">
        <v>408747</v>
      </c>
      <c r="I10" s="24">
        <f t="shared" si="0"/>
        <v>0.66622629646211473</v>
      </c>
      <c r="J10">
        <v>2013</v>
      </c>
      <c r="K10" s="13">
        <v>42958</v>
      </c>
      <c r="L10" s="19">
        <v>99190</v>
      </c>
      <c r="M10" s="19">
        <v>345175</v>
      </c>
      <c r="N10" s="19">
        <v>580644</v>
      </c>
      <c r="O10" s="24">
        <f t="shared" si="1"/>
        <v>0.59446924449404459</v>
      </c>
      <c r="P10">
        <v>2017</v>
      </c>
      <c r="Q10" s="2">
        <v>0.23800000000000002</v>
      </c>
      <c r="R10" s="2">
        <v>0.28999999999999998</v>
      </c>
      <c r="S10" s="2">
        <f t="shared" si="2"/>
        <v>5.1999999999999963E-2</v>
      </c>
      <c r="T10" s="7">
        <v>5214935.0000000009</v>
      </c>
      <c r="U10" t="s">
        <v>250</v>
      </c>
      <c r="V10" s="7">
        <v>24584693.571428575</v>
      </c>
      <c r="W10" t="s">
        <v>251</v>
      </c>
      <c r="X10" s="7">
        <v>26966100</v>
      </c>
      <c r="Y10" t="s">
        <v>254</v>
      </c>
      <c r="Z10" s="7">
        <v>75774741</v>
      </c>
      <c r="AA10" t="s">
        <v>255</v>
      </c>
      <c r="AB10" s="7">
        <v>445223.21272727282</v>
      </c>
      <c r="AC10" t="s">
        <v>257</v>
      </c>
      <c r="AD10" s="7">
        <v>49390808.110909082</v>
      </c>
      <c r="AE10" t="s">
        <v>262</v>
      </c>
      <c r="AF10" s="7">
        <v>0</v>
      </c>
      <c r="AH10" s="7">
        <v>0</v>
      </c>
      <c r="AJ10" s="7">
        <f t="shared" si="3"/>
        <v>182376500.89506492</v>
      </c>
      <c r="AK10" s="7">
        <v>512963900.00000006</v>
      </c>
      <c r="AL10" t="s">
        <v>127</v>
      </c>
      <c r="AM10" s="7">
        <v>0</v>
      </c>
      <c r="AN10" s="7"/>
      <c r="AO10" s="7">
        <v>0</v>
      </c>
      <c r="AP10" s="7"/>
      <c r="AQ10" s="7">
        <f t="shared" si="4"/>
        <v>512963900.00000006</v>
      </c>
      <c r="AR10" s="7">
        <f t="shared" si="5"/>
        <v>314.09349083959347</v>
      </c>
      <c r="AS10" s="7">
        <f t="shared" si="6"/>
        <v>883.43959465696719</v>
      </c>
      <c r="AT10" s="7">
        <v>0</v>
      </c>
      <c r="AU10" s="7">
        <v>0</v>
      </c>
    </row>
    <row r="11" spans="1:48" x14ac:dyDescent="0.3">
      <c r="A11" t="s">
        <v>36</v>
      </c>
      <c r="B11">
        <v>2</v>
      </c>
      <c r="C11" t="s">
        <v>46</v>
      </c>
      <c r="D11">
        <v>10</v>
      </c>
      <c r="E11" s="13">
        <v>41373</v>
      </c>
      <c r="F11" s="19">
        <v>12175</v>
      </c>
      <c r="G11" s="19">
        <v>92356</v>
      </c>
      <c r="H11" s="19">
        <v>113862</v>
      </c>
      <c r="I11" s="24">
        <f t="shared" si="0"/>
        <v>0.81112223568881625</v>
      </c>
      <c r="J11">
        <v>2013</v>
      </c>
      <c r="K11" s="13">
        <v>42958</v>
      </c>
      <c r="L11" s="19">
        <v>31127</v>
      </c>
      <c r="M11" s="19">
        <v>113419</v>
      </c>
      <c r="N11" s="19">
        <v>155794</v>
      </c>
      <c r="O11" s="24">
        <f t="shared" si="1"/>
        <v>0.72800621333299098</v>
      </c>
      <c r="P11">
        <v>2017</v>
      </c>
      <c r="Q11" s="2">
        <v>0.13300000000000001</v>
      </c>
      <c r="R11" s="2">
        <v>0.27600000000000002</v>
      </c>
      <c r="S11" s="2">
        <f>(R11-Q11)</f>
        <v>0.14300000000000002</v>
      </c>
      <c r="T11" s="7">
        <v>5214935.0000000009</v>
      </c>
      <c r="U11" t="s">
        <v>250</v>
      </c>
      <c r="V11" s="7">
        <v>24584693.571428575</v>
      </c>
      <c r="W11" t="s">
        <v>251</v>
      </c>
      <c r="X11" s="7">
        <v>433240.75384615391</v>
      </c>
      <c r="Y11" t="s">
        <v>249</v>
      </c>
      <c r="Z11" s="7">
        <v>6302468.833333333</v>
      </c>
      <c r="AA11" t="s">
        <v>252</v>
      </c>
      <c r="AB11" s="7">
        <v>445223.21272727282</v>
      </c>
      <c r="AC11" t="s">
        <v>257</v>
      </c>
      <c r="AD11" s="7">
        <v>49390808.110909082</v>
      </c>
      <c r="AE11" t="s">
        <v>262</v>
      </c>
      <c r="AF11" s="7">
        <v>0</v>
      </c>
      <c r="AH11" s="7">
        <v>0</v>
      </c>
      <c r="AJ11" s="7">
        <f t="shared" si="3"/>
        <v>86371369.482244417</v>
      </c>
      <c r="AK11" s="7">
        <v>512963900.00000006</v>
      </c>
      <c r="AL11" s="7" t="s">
        <v>127</v>
      </c>
      <c r="AM11" s="7">
        <v>0</v>
      </c>
      <c r="AN11" s="7"/>
      <c r="AO11" s="7">
        <v>0</v>
      </c>
      <c r="AP11" s="7"/>
      <c r="AQ11" s="7">
        <f t="shared" si="4"/>
        <v>512963900.00000006</v>
      </c>
      <c r="AR11" s="7">
        <f t="shared" si="5"/>
        <v>554.39471020863721</v>
      </c>
      <c r="AS11" s="7">
        <f t="shared" si="6"/>
        <v>3292.5780196926717</v>
      </c>
      <c r="AT11" s="7">
        <v>0</v>
      </c>
      <c r="AU11" s="7">
        <v>0</v>
      </c>
    </row>
    <row r="12" spans="1:48" x14ac:dyDescent="0.3">
      <c r="A12" t="s">
        <v>36</v>
      </c>
      <c r="B12">
        <v>2</v>
      </c>
      <c r="C12" t="s">
        <v>47</v>
      </c>
      <c r="D12">
        <v>11</v>
      </c>
      <c r="E12" s="13">
        <v>41373</v>
      </c>
      <c r="F12" s="19">
        <v>22419</v>
      </c>
      <c r="G12" s="19">
        <v>64589</v>
      </c>
      <c r="H12" s="19">
        <v>79454</v>
      </c>
      <c r="I12" s="24">
        <f t="shared" si="0"/>
        <v>0.81291061494701333</v>
      </c>
      <c r="J12">
        <v>2013</v>
      </c>
      <c r="K12" s="13">
        <v>42958</v>
      </c>
      <c r="L12" s="19">
        <v>40115</v>
      </c>
      <c r="M12" s="19">
        <v>87631</v>
      </c>
      <c r="N12" s="19">
        <v>118338</v>
      </c>
      <c r="O12" s="24">
        <f t="shared" si="1"/>
        <v>0.74051445858473186</v>
      </c>
      <c r="P12">
        <v>2017</v>
      </c>
      <c r="Q12" s="2">
        <v>0.35</v>
      </c>
      <c r="R12" s="2">
        <v>0.46200000000000002</v>
      </c>
      <c r="S12" s="2">
        <f t="shared" si="2"/>
        <v>0.11200000000000004</v>
      </c>
      <c r="T12" s="7">
        <v>24584693.571428575</v>
      </c>
      <c r="U12" t="s">
        <v>251</v>
      </c>
      <c r="V12" s="7">
        <v>6302468.833333333</v>
      </c>
      <c r="W12" t="s">
        <v>252</v>
      </c>
      <c r="X12" s="7">
        <v>433240.75384615391</v>
      </c>
      <c r="Y12" t="s">
        <v>249</v>
      </c>
      <c r="Z12" s="7">
        <v>6302468.833333333</v>
      </c>
      <c r="AA12" t="s">
        <v>252</v>
      </c>
      <c r="AB12" s="7">
        <v>445223.21272727282</v>
      </c>
      <c r="AC12" t="s">
        <v>257</v>
      </c>
      <c r="AD12" s="7">
        <v>0</v>
      </c>
      <c r="AF12" s="7">
        <v>0</v>
      </c>
      <c r="AH12" s="7">
        <v>0</v>
      </c>
      <c r="AJ12" s="7">
        <f t="shared" si="3"/>
        <v>38068095.204668663</v>
      </c>
      <c r="AK12" s="7">
        <v>0</v>
      </c>
      <c r="AM12" s="7">
        <v>0</v>
      </c>
      <c r="AO12" s="7">
        <v>0</v>
      </c>
      <c r="AQ12" s="7">
        <f t="shared" si="4"/>
        <v>0</v>
      </c>
      <c r="AR12" s="7">
        <f t="shared" si="5"/>
        <v>321.68952664967014</v>
      </c>
      <c r="AS12" s="7">
        <f t="shared" si="6"/>
        <v>0</v>
      </c>
      <c r="AT12" s="7">
        <v>0</v>
      </c>
      <c r="AU12" s="7">
        <v>0</v>
      </c>
    </row>
    <row r="13" spans="1:48" x14ac:dyDescent="0.3">
      <c r="A13" t="s">
        <v>36</v>
      </c>
      <c r="B13">
        <v>2</v>
      </c>
      <c r="C13" t="s">
        <v>48</v>
      </c>
      <c r="D13">
        <v>12</v>
      </c>
      <c r="E13" s="13">
        <v>41373</v>
      </c>
      <c r="F13" s="19">
        <v>177676</v>
      </c>
      <c r="G13" s="19">
        <v>199645</v>
      </c>
      <c r="H13" s="19">
        <v>227286</v>
      </c>
      <c r="I13" s="24">
        <f t="shared" si="0"/>
        <v>0.87838670221659054</v>
      </c>
      <c r="J13">
        <v>2013</v>
      </c>
      <c r="K13" s="13">
        <v>42958</v>
      </c>
      <c r="L13" s="19">
        <v>231350</v>
      </c>
      <c r="M13" s="19">
        <v>253017</v>
      </c>
      <c r="N13" s="19">
        <v>309731</v>
      </c>
      <c r="O13" s="24">
        <f t="shared" si="1"/>
        <v>0.81689272304031568</v>
      </c>
      <c r="P13">
        <v>2017</v>
      </c>
      <c r="Q13" s="2">
        <v>0.89800000000000002</v>
      </c>
      <c r="R13" s="2">
        <v>0.92099999999999993</v>
      </c>
      <c r="S13" s="2">
        <f t="shared" si="2"/>
        <v>2.2999999999999909E-2</v>
      </c>
      <c r="T13" s="7">
        <v>445223.21272727282</v>
      </c>
      <c r="U13" t="s">
        <v>257</v>
      </c>
      <c r="V13" s="7">
        <v>0</v>
      </c>
      <c r="X13" s="7">
        <v>0</v>
      </c>
      <c r="Z13" s="7">
        <v>0</v>
      </c>
      <c r="AB13" s="7">
        <v>0</v>
      </c>
      <c r="AD13" s="7">
        <v>0</v>
      </c>
      <c r="AF13" s="7">
        <v>0</v>
      </c>
      <c r="AH13" s="7">
        <v>0</v>
      </c>
      <c r="AJ13" s="7">
        <f t="shared" si="3"/>
        <v>445223.21272727282</v>
      </c>
      <c r="AK13" s="7">
        <v>0</v>
      </c>
      <c r="AM13" s="7">
        <v>0</v>
      </c>
      <c r="AO13" s="7">
        <v>0</v>
      </c>
      <c r="AQ13" s="7">
        <f t="shared" si="4"/>
        <v>0</v>
      </c>
      <c r="AR13" s="7">
        <f t="shared" si="5"/>
        <v>1.4374512487522166</v>
      </c>
      <c r="AS13" s="7">
        <f t="shared" si="6"/>
        <v>0</v>
      </c>
      <c r="AT13" s="7">
        <v>0</v>
      </c>
      <c r="AU13" s="7">
        <v>7.7680734412586565</v>
      </c>
    </row>
    <row r="14" spans="1:48" x14ac:dyDescent="0.3">
      <c r="A14" t="s">
        <v>36</v>
      </c>
      <c r="B14">
        <v>2</v>
      </c>
      <c r="C14" t="s">
        <v>49</v>
      </c>
      <c r="D14">
        <v>13</v>
      </c>
      <c r="E14" s="13">
        <v>41373</v>
      </c>
      <c r="F14" s="19">
        <v>26401</v>
      </c>
      <c r="G14" s="19">
        <v>47646</v>
      </c>
      <c r="H14" s="19">
        <v>54462</v>
      </c>
      <c r="I14" s="24">
        <f t="shared" si="0"/>
        <v>0.87484851823289633</v>
      </c>
      <c r="J14">
        <v>2013</v>
      </c>
      <c r="K14" s="13">
        <v>42958</v>
      </c>
      <c r="L14" s="19">
        <v>26746</v>
      </c>
      <c r="M14" s="19">
        <v>54370</v>
      </c>
      <c r="N14" s="19">
        <v>75355</v>
      </c>
      <c r="O14" s="24">
        <f t="shared" si="1"/>
        <v>0.72151814743547205</v>
      </c>
      <c r="P14">
        <v>2017</v>
      </c>
      <c r="Q14" s="2">
        <v>0.55700000000000005</v>
      </c>
      <c r="R14" s="2">
        <v>0.49399999999999999</v>
      </c>
      <c r="S14" s="2">
        <f t="shared" si="2"/>
        <v>-6.3000000000000056E-2</v>
      </c>
      <c r="T14" s="7">
        <v>24584693.571428575</v>
      </c>
      <c r="U14" t="s">
        <v>251</v>
      </c>
      <c r="V14" s="7">
        <v>445223.21272727282</v>
      </c>
      <c r="W14" t="s">
        <v>257</v>
      </c>
      <c r="X14" s="7">
        <v>433240.75384615391</v>
      </c>
      <c r="Y14" t="s">
        <v>249</v>
      </c>
      <c r="Z14" s="7">
        <v>0</v>
      </c>
      <c r="AB14" s="7">
        <v>0</v>
      </c>
      <c r="AD14" s="7">
        <v>0</v>
      </c>
      <c r="AF14" s="7">
        <v>0</v>
      </c>
      <c r="AH14" s="7">
        <v>0</v>
      </c>
      <c r="AJ14" s="7">
        <f t="shared" si="3"/>
        <v>25463157.538001999</v>
      </c>
      <c r="AK14" s="7">
        <v>0</v>
      </c>
      <c r="AM14" s="7">
        <v>0</v>
      </c>
      <c r="AO14" s="7">
        <v>0</v>
      </c>
      <c r="AQ14" s="7">
        <f t="shared" si="4"/>
        <v>0</v>
      </c>
      <c r="AR14" s="7">
        <f t="shared" si="5"/>
        <v>337.90932967954348</v>
      </c>
      <c r="AS14" s="7">
        <f t="shared" si="6"/>
        <v>0</v>
      </c>
      <c r="AT14" s="7">
        <v>0</v>
      </c>
      <c r="AU14" s="7">
        <v>0</v>
      </c>
    </row>
    <row r="15" spans="1:48" x14ac:dyDescent="0.3">
      <c r="A15" t="s">
        <v>36</v>
      </c>
      <c r="B15">
        <v>2</v>
      </c>
      <c r="C15" t="s">
        <v>50</v>
      </c>
      <c r="D15">
        <v>14</v>
      </c>
      <c r="E15" s="13">
        <v>41373</v>
      </c>
      <c r="F15" s="19">
        <v>40752</v>
      </c>
      <c r="G15" s="19">
        <v>276104</v>
      </c>
      <c r="H15" s="19">
        <v>324673</v>
      </c>
      <c r="I15" s="24">
        <f t="shared" si="0"/>
        <v>0.85040640890988783</v>
      </c>
      <c r="J15">
        <v>2013</v>
      </c>
      <c r="K15" s="13">
        <v>42958</v>
      </c>
      <c r="L15" s="19">
        <v>64652</v>
      </c>
      <c r="M15" s="19">
        <v>362353</v>
      </c>
      <c r="N15" s="19">
        <v>474563</v>
      </c>
      <c r="O15" s="24">
        <f t="shared" si="1"/>
        <v>0.76355088786947145</v>
      </c>
      <c r="P15">
        <v>2017</v>
      </c>
      <c r="Q15" s="2">
        <v>0.14899999999999999</v>
      </c>
      <c r="R15" s="2">
        <v>0.18</v>
      </c>
      <c r="S15" s="2">
        <f t="shared" si="2"/>
        <v>3.1E-2</v>
      </c>
      <c r="T15" s="7">
        <v>6302468.833333333</v>
      </c>
      <c r="U15" t="s">
        <v>252</v>
      </c>
      <c r="V15" s="7">
        <v>445223.21272727282</v>
      </c>
      <c r="W15" t="s">
        <v>257</v>
      </c>
      <c r="X15" s="7">
        <v>0</v>
      </c>
      <c r="Z15" s="7">
        <v>0</v>
      </c>
      <c r="AB15" s="7">
        <v>0</v>
      </c>
      <c r="AD15" s="7">
        <v>0</v>
      </c>
      <c r="AF15" s="7">
        <v>0</v>
      </c>
      <c r="AH15" s="7">
        <v>0</v>
      </c>
      <c r="AJ15" s="7">
        <f t="shared" si="3"/>
        <v>6747692.0460606059</v>
      </c>
      <c r="AK15" s="7">
        <v>0</v>
      </c>
      <c r="AM15" s="7">
        <v>0</v>
      </c>
      <c r="AO15" s="7">
        <v>0</v>
      </c>
      <c r="AQ15" s="7">
        <f t="shared" si="4"/>
        <v>0</v>
      </c>
      <c r="AR15" s="7">
        <f t="shared" si="5"/>
        <v>14.21874871420782</v>
      </c>
      <c r="AS15" s="7">
        <f t="shared" si="6"/>
        <v>0</v>
      </c>
      <c r="AT15" s="7">
        <v>0</v>
      </c>
      <c r="AU15" s="7">
        <v>0</v>
      </c>
    </row>
    <row r="16" spans="1:48" x14ac:dyDescent="0.3">
      <c r="A16" t="s">
        <v>36</v>
      </c>
      <c r="B16">
        <v>2</v>
      </c>
      <c r="C16" t="s">
        <v>51</v>
      </c>
      <c r="D16">
        <v>15</v>
      </c>
      <c r="E16" s="13">
        <v>41373</v>
      </c>
      <c r="F16" s="19">
        <v>35660</v>
      </c>
      <c r="G16" s="19">
        <v>372078</v>
      </c>
      <c r="H16" s="19">
        <v>445096</v>
      </c>
      <c r="I16" s="24">
        <f t="shared" si="0"/>
        <v>0.83594999730395236</v>
      </c>
      <c r="J16">
        <v>2013</v>
      </c>
      <c r="K16" s="13">
        <v>42958</v>
      </c>
      <c r="L16" s="19">
        <v>82629</v>
      </c>
      <c r="M16" s="19">
        <v>472959</v>
      </c>
      <c r="N16" s="19">
        <v>620363</v>
      </c>
      <c r="O16" s="24">
        <f t="shared" si="1"/>
        <v>0.7623907292988138</v>
      </c>
      <c r="P16">
        <v>2017</v>
      </c>
      <c r="Q16" s="2">
        <v>9.7000000000000003E-2</v>
      </c>
      <c r="R16" s="2">
        <v>0.17600000000000002</v>
      </c>
      <c r="S16" s="2">
        <f t="shared" si="2"/>
        <v>7.9000000000000015E-2</v>
      </c>
      <c r="T16" s="7">
        <v>5214935.0000000009</v>
      </c>
      <c r="U16" t="s">
        <v>250</v>
      </c>
      <c r="V16" s="7">
        <v>445223.21272727282</v>
      </c>
      <c r="W16" t="s">
        <v>257</v>
      </c>
      <c r="X16" s="7">
        <v>91865235</v>
      </c>
      <c r="Y16" t="s">
        <v>259</v>
      </c>
      <c r="Z16" s="7">
        <v>49390808.110909082</v>
      </c>
      <c r="AA16" t="s">
        <v>262</v>
      </c>
      <c r="AB16" s="7">
        <v>0</v>
      </c>
      <c r="AD16" s="7">
        <v>0</v>
      </c>
      <c r="AF16" s="7">
        <v>0</v>
      </c>
      <c r="AH16" s="7">
        <v>0</v>
      </c>
      <c r="AJ16" s="7">
        <f t="shared" si="3"/>
        <v>146916201.32363635</v>
      </c>
      <c r="AK16" s="7">
        <v>512963900.00000006</v>
      </c>
      <c r="AL16" t="s">
        <v>127</v>
      </c>
      <c r="AM16" s="7">
        <v>0</v>
      </c>
      <c r="AN16" s="7"/>
      <c r="AO16" s="7">
        <v>0</v>
      </c>
      <c r="AP16" s="7"/>
      <c r="AQ16" s="7">
        <f t="shared" si="4"/>
        <v>512963900.00000006</v>
      </c>
      <c r="AR16" s="7">
        <f t="shared" si="5"/>
        <v>236.82295901534482</v>
      </c>
      <c r="AS16" s="7">
        <f t="shared" si="6"/>
        <v>826.87700588204018</v>
      </c>
      <c r="AT16" s="7">
        <v>4.412417373047262</v>
      </c>
      <c r="AU16" s="7">
        <v>0</v>
      </c>
    </row>
    <row r="17" spans="1:48" x14ac:dyDescent="0.3">
      <c r="A17" t="s">
        <v>36</v>
      </c>
      <c r="B17">
        <v>2</v>
      </c>
      <c r="C17" t="s">
        <v>52</v>
      </c>
      <c r="D17">
        <v>16</v>
      </c>
      <c r="E17" s="13">
        <v>41373</v>
      </c>
      <c r="F17" s="19">
        <v>12652</v>
      </c>
      <c r="G17" s="19">
        <v>252223</v>
      </c>
      <c r="H17" s="19">
        <v>298221</v>
      </c>
      <c r="I17" s="24">
        <f t="shared" si="0"/>
        <v>0.84575868231948792</v>
      </c>
      <c r="J17">
        <v>2013</v>
      </c>
      <c r="K17" s="13">
        <v>42958</v>
      </c>
      <c r="L17" s="19">
        <v>27388</v>
      </c>
      <c r="M17" s="19">
        <v>333859</v>
      </c>
      <c r="N17" s="19">
        <v>423434</v>
      </c>
      <c r="O17" s="24">
        <f t="shared" si="1"/>
        <v>0.78845581601855308</v>
      </c>
      <c r="P17">
        <v>2017</v>
      </c>
      <c r="Q17" s="2">
        <v>0.05</v>
      </c>
      <c r="R17" s="2">
        <v>8.199999999999999E-2</v>
      </c>
      <c r="S17" s="2">
        <f t="shared" si="2"/>
        <v>3.1999999999999987E-2</v>
      </c>
      <c r="T17" s="7">
        <v>5214935.0000000009</v>
      </c>
      <c r="U17" t="s">
        <v>250</v>
      </c>
      <c r="V17" s="7">
        <v>445223.21272727282</v>
      </c>
      <c r="W17" t="s">
        <v>257</v>
      </c>
      <c r="X17" s="7">
        <v>0</v>
      </c>
      <c r="Z17" s="7">
        <v>0</v>
      </c>
      <c r="AB17" s="7">
        <v>0</v>
      </c>
      <c r="AD17" s="7">
        <v>0</v>
      </c>
      <c r="AF17" s="7">
        <v>0</v>
      </c>
      <c r="AH17" s="7">
        <v>0</v>
      </c>
      <c r="AJ17" s="7">
        <f t="shared" si="3"/>
        <v>5660158.2127272738</v>
      </c>
      <c r="AK17" s="7">
        <v>512963900.00000006</v>
      </c>
      <c r="AL17" t="s">
        <v>127</v>
      </c>
      <c r="AM17" s="7">
        <v>0</v>
      </c>
      <c r="AN17" s="7"/>
      <c r="AO17" s="7">
        <v>0</v>
      </c>
      <c r="AP17" s="7"/>
      <c r="AQ17" s="7">
        <f t="shared" si="4"/>
        <v>512963900.00000006</v>
      </c>
      <c r="AR17" s="7">
        <f t="shared" si="5"/>
        <v>13.367273796452986</v>
      </c>
      <c r="AS17" s="7">
        <f t="shared" si="6"/>
        <v>1211.4376738759761</v>
      </c>
      <c r="AT17" s="7">
        <v>0</v>
      </c>
      <c r="AU17" s="7">
        <v>0</v>
      </c>
    </row>
    <row r="18" spans="1:48" x14ac:dyDescent="0.3">
      <c r="A18" t="s">
        <v>36</v>
      </c>
      <c r="B18">
        <v>2</v>
      </c>
      <c r="C18" t="s">
        <v>53</v>
      </c>
      <c r="D18">
        <v>17</v>
      </c>
      <c r="E18" s="13">
        <v>41373</v>
      </c>
      <c r="F18" s="19">
        <v>42407</v>
      </c>
      <c r="G18" s="19">
        <v>89882</v>
      </c>
      <c r="H18" s="19">
        <v>104615</v>
      </c>
      <c r="I18" s="24">
        <f t="shared" si="0"/>
        <v>0.85916933518137939</v>
      </c>
      <c r="J18">
        <v>2013</v>
      </c>
      <c r="K18" s="13">
        <v>42958</v>
      </c>
      <c r="L18" s="19">
        <v>92696</v>
      </c>
      <c r="M18" s="19">
        <v>111138</v>
      </c>
      <c r="N18" s="19">
        <v>141730</v>
      </c>
      <c r="O18" s="24">
        <f t="shared" si="1"/>
        <v>0.78415296690891134</v>
      </c>
      <c r="P18">
        <v>2017</v>
      </c>
      <c r="Q18" s="2">
        <v>0.47299999999999998</v>
      </c>
      <c r="R18" s="2">
        <v>0.83599999999999997</v>
      </c>
      <c r="S18" s="2">
        <f t="shared" si="2"/>
        <v>0.36299999999999999</v>
      </c>
      <c r="T18" s="7">
        <v>24584693.571428575</v>
      </c>
      <c r="U18" t="s">
        <v>251</v>
      </c>
      <c r="V18" s="7">
        <v>445223.21272727282</v>
      </c>
      <c r="W18" t="s">
        <v>257</v>
      </c>
      <c r="X18" s="7">
        <v>433240.75384615391</v>
      </c>
      <c r="Y18" t="s">
        <v>249</v>
      </c>
      <c r="Z18" s="7">
        <v>0</v>
      </c>
      <c r="AB18" s="7">
        <v>0</v>
      </c>
      <c r="AD18" s="7">
        <v>0</v>
      </c>
      <c r="AF18" s="7">
        <v>0</v>
      </c>
      <c r="AH18" s="7">
        <v>0</v>
      </c>
      <c r="AJ18" s="7">
        <f t="shared" si="3"/>
        <v>25463157.538001999</v>
      </c>
      <c r="AK18" s="7">
        <v>0</v>
      </c>
      <c r="AM18" s="7">
        <v>0</v>
      </c>
      <c r="AO18" s="7">
        <v>0</v>
      </c>
      <c r="AQ18" s="7">
        <f t="shared" si="4"/>
        <v>0</v>
      </c>
      <c r="AR18" s="7">
        <f t="shared" si="5"/>
        <v>179.65961714529033</v>
      </c>
      <c r="AS18" s="7">
        <f t="shared" si="6"/>
        <v>0</v>
      </c>
      <c r="AT18" s="7">
        <v>0</v>
      </c>
      <c r="AU18" s="7">
        <v>8.2366721285859548</v>
      </c>
    </row>
    <row r="19" spans="1:48" x14ac:dyDescent="0.3">
      <c r="A19" t="s">
        <v>36</v>
      </c>
      <c r="B19">
        <v>2</v>
      </c>
      <c r="C19" t="s">
        <v>54</v>
      </c>
      <c r="D19">
        <v>18</v>
      </c>
      <c r="E19" s="13">
        <v>41373</v>
      </c>
      <c r="F19" s="19">
        <v>384290</v>
      </c>
      <c r="G19" s="19">
        <v>429819</v>
      </c>
      <c r="H19" s="19">
        <v>487265</v>
      </c>
      <c r="I19" s="24">
        <f t="shared" si="0"/>
        <v>0.88210521995218205</v>
      </c>
      <c r="J19">
        <v>2013</v>
      </c>
      <c r="K19" s="13">
        <v>42958</v>
      </c>
      <c r="L19" s="19">
        <v>482580</v>
      </c>
      <c r="M19" s="19">
        <v>547988</v>
      </c>
      <c r="N19" s="19">
        <v>702776</v>
      </c>
      <c r="O19" s="24">
        <f t="shared" si="1"/>
        <v>0.77974774323539786</v>
      </c>
      <c r="P19">
        <v>2017</v>
      </c>
      <c r="Q19" s="2">
        <v>0.90300000000000002</v>
      </c>
      <c r="R19" s="2">
        <v>0.88800000000000001</v>
      </c>
      <c r="S19" s="2">
        <f t="shared" si="2"/>
        <v>-1.5000000000000013E-2</v>
      </c>
      <c r="T19" s="7">
        <v>445223.21272727282</v>
      </c>
      <c r="U19" t="s">
        <v>257</v>
      </c>
      <c r="V19" s="7">
        <v>0</v>
      </c>
      <c r="X19" s="7">
        <v>0</v>
      </c>
      <c r="Z19" s="7">
        <v>0</v>
      </c>
      <c r="AB19" s="7">
        <v>0</v>
      </c>
      <c r="AD19" s="7">
        <v>0</v>
      </c>
      <c r="AF19" s="7">
        <v>0</v>
      </c>
      <c r="AH19" s="7">
        <v>0</v>
      </c>
      <c r="AJ19" s="7">
        <f t="shared" si="3"/>
        <v>445223.21272727282</v>
      </c>
      <c r="AK19" s="7">
        <v>0</v>
      </c>
      <c r="AM19" s="7">
        <v>0</v>
      </c>
      <c r="AO19" s="7">
        <v>0</v>
      </c>
      <c r="AQ19" s="7">
        <f t="shared" si="4"/>
        <v>0</v>
      </c>
      <c r="AR19" s="7">
        <f t="shared" si="5"/>
        <v>0.63352079855782328</v>
      </c>
      <c r="AS19" s="7">
        <f t="shared" si="6"/>
        <v>0</v>
      </c>
      <c r="AT19" s="7">
        <v>0</v>
      </c>
      <c r="AU19" s="7">
        <v>0</v>
      </c>
    </row>
    <row r="20" spans="1:48" x14ac:dyDescent="0.3">
      <c r="A20" t="s">
        <v>36</v>
      </c>
      <c r="B20">
        <v>2</v>
      </c>
      <c r="C20" t="s">
        <v>55</v>
      </c>
      <c r="D20">
        <v>19</v>
      </c>
      <c r="E20" s="13">
        <v>41373</v>
      </c>
      <c r="F20" s="19">
        <v>128397</v>
      </c>
      <c r="G20" s="19">
        <v>138984</v>
      </c>
      <c r="H20" s="19">
        <v>155487</v>
      </c>
      <c r="I20" s="24">
        <f t="shared" si="0"/>
        <v>0.89386250940593104</v>
      </c>
      <c r="J20">
        <v>2013</v>
      </c>
      <c r="K20" s="13">
        <v>42958</v>
      </c>
      <c r="L20" s="19">
        <v>162529</v>
      </c>
      <c r="M20" s="19">
        <v>175559</v>
      </c>
      <c r="N20" s="19">
        <v>213157</v>
      </c>
      <c r="O20" s="24">
        <f t="shared" si="1"/>
        <v>0.82361358060021483</v>
      </c>
      <c r="P20">
        <v>2017</v>
      </c>
      <c r="Q20" s="2">
        <v>0.93099999999999994</v>
      </c>
      <c r="R20" s="2">
        <v>0.93200000000000005</v>
      </c>
      <c r="S20" s="2">
        <f t="shared" si="2"/>
        <v>1.0000000000001119E-3</v>
      </c>
      <c r="T20" s="7">
        <v>445223.21272727282</v>
      </c>
      <c r="U20" t="s">
        <v>257</v>
      </c>
      <c r="V20" s="7">
        <v>0</v>
      </c>
      <c r="X20" s="7">
        <v>0</v>
      </c>
      <c r="Z20" s="7">
        <v>0</v>
      </c>
      <c r="AB20" s="7">
        <v>0</v>
      </c>
      <c r="AD20" s="7">
        <v>0</v>
      </c>
      <c r="AF20" s="7">
        <v>0</v>
      </c>
      <c r="AH20" s="7">
        <v>0</v>
      </c>
      <c r="AJ20" s="7">
        <f t="shared" si="3"/>
        <v>445223.21272727282</v>
      </c>
      <c r="AK20" s="7">
        <v>0</v>
      </c>
      <c r="AL20" s="7"/>
      <c r="AM20" s="7">
        <v>0</v>
      </c>
      <c r="AN20" s="7"/>
      <c r="AO20" s="7">
        <v>0</v>
      </c>
      <c r="AP20" s="7"/>
      <c r="AQ20" s="7">
        <f t="shared" si="4"/>
        <v>0</v>
      </c>
      <c r="AR20" s="7">
        <f t="shared" si="5"/>
        <v>2.0887102592327382</v>
      </c>
      <c r="AS20" s="7">
        <f t="shared" si="6"/>
        <v>0</v>
      </c>
      <c r="AT20" s="7">
        <v>0</v>
      </c>
      <c r="AU20" s="7">
        <v>8.111935100001805</v>
      </c>
    </row>
    <row r="21" spans="1:48" x14ac:dyDescent="0.3">
      <c r="A21" t="s">
        <v>36</v>
      </c>
      <c r="B21">
        <v>2</v>
      </c>
      <c r="C21" t="s">
        <v>56</v>
      </c>
      <c r="D21">
        <v>20</v>
      </c>
      <c r="E21" s="13">
        <v>41373</v>
      </c>
      <c r="F21" s="19">
        <v>659490</v>
      </c>
      <c r="G21" s="19">
        <v>1410663</v>
      </c>
      <c r="H21" s="19">
        <v>1728801</v>
      </c>
      <c r="I21" s="24">
        <f t="shared" si="0"/>
        <v>0.81597766313184683</v>
      </c>
      <c r="J21">
        <v>2013</v>
      </c>
      <c r="K21" s="13">
        <v>42958</v>
      </c>
      <c r="L21" s="19">
        <v>791291</v>
      </c>
      <c r="M21" s="19">
        <v>1636778</v>
      </c>
      <c r="N21" s="19">
        <v>2251929</v>
      </c>
      <c r="O21" s="24">
        <f t="shared" si="1"/>
        <v>0.72683375008714746</v>
      </c>
      <c r="P21">
        <v>2017</v>
      </c>
      <c r="Q21" s="2">
        <v>0.47200000000000003</v>
      </c>
      <c r="R21" s="2">
        <v>0.48599999999999999</v>
      </c>
      <c r="S21" s="2">
        <f t="shared" si="2"/>
        <v>1.3999999999999957E-2</v>
      </c>
      <c r="T21" s="7">
        <v>32397720.000000004</v>
      </c>
      <c r="U21" t="s">
        <v>222</v>
      </c>
      <c r="V21" s="7">
        <v>5632129.8000000007</v>
      </c>
      <c r="W21" s="8" t="s">
        <v>248</v>
      </c>
      <c r="X21" s="7">
        <v>5214935.0000000009</v>
      </c>
      <c r="Y21" t="s">
        <v>250</v>
      </c>
      <c r="Z21" s="7">
        <v>26966100</v>
      </c>
      <c r="AA21" t="s">
        <v>254</v>
      </c>
      <c r="AB21" s="7">
        <v>75774741</v>
      </c>
      <c r="AC21" t="s">
        <v>255</v>
      </c>
      <c r="AD21" s="7">
        <v>445223.21272727282</v>
      </c>
      <c r="AE21" t="s">
        <v>257</v>
      </c>
      <c r="AF21" s="7">
        <v>8017329.5999999996</v>
      </c>
      <c r="AG21" t="s">
        <v>258</v>
      </c>
      <c r="AH21" s="7">
        <v>91865235</v>
      </c>
      <c r="AI21" t="s">
        <v>259</v>
      </c>
      <c r="AJ21" s="7">
        <f t="shared" si="3"/>
        <v>246313413.61272728</v>
      </c>
      <c r="AK21" s="7">
        <v>512963900.00000006</v>
      </c>
      <c r="AL21" t="s">
        <v>127</v>
      </c>
      <c r="AM21" s="7">
        <v>391120125.00000006</v>
      </c>
      <c r="AN21" t="s">
        <v>317</v>
      </c>
      <c r="AO21" s="7">
        <v>3952988900</v>
      </c>
      <c r="AP21" t="s">
        <v>137</v>
      </c>
      <c r="AQ21" s="7">
        <f t="shared" si="4"/>
        <v>4857072925</v>
      </c>
      <c r="AR21" s="7">
        <f t="shared" si="5"/>
        <v>109.37885413471174</v>
      </c>
      <c r="AS21" s="7">
        <f t="shared" si="6"/>
        <v>2156.8499384305633</v>
      </c>
      <c r="AT21" s="7">
        <v>0</v>
      </c>
      <c r="AU21" s="7">
        <v>0</v>
      </c>
      <c r="AV21" s="7"/>
    </row>
    <row r="22" spans="1:48" x14ac:dyDescent="0.3">
      <c r="A22" t="s">
        <v>36</v>
      </c>
      <c r="B22">
        <v>2</v>
      </c>
      <c r="C22" t="s">
        <v>57</v>
      </c>
      <c r="D22">
        <v>21</v>
      </c>
      <c r="E22" s="13">
        <v>41373</v>
      </c>
      <c r="F22" s="19">
        <v>41672</v>
      </c>
      <c r="G22" s="19">
        <v>91900</v>
      </c>
      <c r="H22" s="19">
        <v>115202</v>
      </c>
      <c r="I22" s="24">
        <f t="shared" si="0"/>
        <v>0.79772920609017206</v>
      </c>
      <c r="J22">
        <v>2013</v>
      </c>
      <c r="K22" s="13">
        <v>42958</v>
      </c>
      <c r="L22" s="19">
        <v>54783</v>
      </c>
      <c r="M22" s="19">
        <v>114119</v>
      </c>
      <c r="N22" s="19">
        <v>163350</v>
      </c>
      <c r="O22" s="24">
        <f t="shared" si="1"/>
        <v>0.69861646770737684</v>
      </c>
      <c r="P22">
        <v>2017</v>
      </c>
      <c r="Q22" s="2">
        <v>0.45600000000000002</v>
      </c>
      <c r="R22" s="2">
        <v>0.48399999999999999</v>
      </c>
      <c r="S22" s="2">
        <f t="shared" si="2"/>
        <v>2.7999999999999969E-2</v>
      </c>
      <c r="T22" s="7">
        <v>24584693.571428575</v>
      </c>
      <c r="U22" t="s">
        <v>251</v>
      </c>
      <c r="V22" s="7">
        <v>26966100</v>
      </c>
      <c r="W22" t="s">
        <v>254</v>
      </c>
      <c r="X22" s="7">
        <v>433240.75384615391</v>
      </c>
      <c r="Y22" t="s">
        <v>249</v>
      </c>
      <c r="Z22" s="7">
        <v>75774741</v>
      </c>
      <c r="AA22" t="s">
        <v>255</v>
      </c>
      <c r="AB22" s="7">
        <v>445223.21272727282</v>
      </c>
      <c r="AC22" t="s">
        <v>257</v>
      </c>
      <c r="AD22" s="7">
        <v>0</v>
      </c>
      <c r="AF22" s="7">
        <v>0</v>
      </c>
      <c r="AH22" s="7">
        <v>0</v>
      </c>
      <c r="AJ22" s="7">
        <f t="shared" si="3"/>
        <v>128203998.53800201</v>
      </c>
      <c r="AK22" s="7">
        <v>143802810</v>
      </c>
      <c r="AL22" t="s">
        <v>150</v>
      </c>
      <c r="AM22" s="7">
        <v>0</v>
      </c>
      <c r="AN22" s="7"/>
      <c r="AO22" s="7">
        <v>0</v>
      </c>
      <c r="AP22" s="7"/>
      <c r="AQ22" s="7">
        <f t="shared" si="4"/>
        <v>143802810</v>
      </c>
      <c r="AR22" s="7">
        <f t="shared" si="5"/>
        <v>784.84235407408642</v>
      </c>
      <c r="AS22" s="7">
        <f t="shared" si="6"/>
        <v>880.33553719008262</v>
      </c>
      <c r="AT22" s="7">
        <v>0</v>
      </c>
      <c r="AU22" s="7">
        <v>0</v>
      </c>
    </row>
    <row r="23" spans="1:48" x14ac:dyDescent="0.3">
      <c r="A23" t="s">
        <v>36</v>
      </c>
      <c r="B23">
        <v>2</v>
      </c>
      <c r="C23" t="s">
        <v>58</v>
      </c>
      <c r="D23">
        <v>22</v>
      </c>
      <c r="E23" s="13">
        <v>41373</v>
      </c>
      <c r="F23" s="19">
        <v>94433</v>
      </c>
      <c r="G23" s="19">
        <v>101617</v>
      </c>
      <c r="H23" s="19">
        <v>120768</v>
      </c>
      <c r="I23" s="24">
        <f t="shared" si="0"/>
        <v>0.84142322469528352</v>
      </c>
      <c r="J23">
        <v>2013</v>
      </c>
      <c r="K23" s="13">
        <v>42958</v>
      </c>
      <c r="L23" s="19">
        <v>112456</v>
      </c>
      <c r="M23" s="19">
        <v>135879</v>
      </c>
      <c r="N23" s="19">
        <v>175650</v>
      </c>
      <c r="O23" s="24">
        <f t="shared" si="1"/>
        <v>0.77357813834329636</v>
      </c>
      <c r="P23">
        <v>2017</v>
      </c>
      <c r="Q23" s="2">
        <v>0.93200000000000005</v>
      </c>
      <c r="R23" s="2">
        <v>0.82900000000000007</v>
      </c>
      <c r="S23" s="2">
        <f t="shared" si="2"/>
        <v>-0.10299999999999998</v>
      </c>
      <c r="T23" s="7">
        <v>24584693.571428575</v>
      </c>
      <c r="U23" t="s">
        <v>251</v>
      </c>
      <c r="V23" s="7">
        <v>6302468.833333333</v>
      </c>
      <c r="W23" t="s">
        <v>252</v>
      </c>
      <c r="X23" s="7">
        <v>433240.75384615391</v>
      </c>
      <c r="Y23" t="s">
        <v>249</v>
      </c>
      <c r="Z23" s="7">
        <v>445223.21272727282</v>
      </c>
      <c r="AA23" t="s">
        <v>257</v>
      </c>
      <c r="AB23" s="7">
        <v>0</v>
      </c>
      <c r="AD23" s="7">
        <v>0</v>
      </c>
      <c r="AF23" s="7">
        <v>0</v>
      </c>
      <c r="AH23" s="7">
        <v>0</v>
      </c>
      <c r="AJ23" s="7">
        <f t="shared" si="3"/>
        <v>31765626.371335331</v>
      </c>
      <c r="AK23" s="7">
        <v>0</v>
      </c>
      <c r="AM23" s="7">
        <v>0</v>
      </c>
      <c r="AO23" s="7">
        <v>0</v>
      </c>
      <c r="AQ23" s="7">
        <f t="shared" si="4"/>
        <v>0</v>
      </c>
      <c r="AR23" s="7">
        <f t="shared" si="5"/>
        <v>180.84615070501184</v>
      </c>
      <c r="AS23" s="7">
        <f t="shared" si="6"/>
        <v>0</v>
      </c>
      <c r="AT23" s="7">
        <v>0</v>
      </c>
      <c r="AU23" s="7">
        <v>0</v>
      </c>
    </row>
    <row r="24" spans="1:48" x14ac:dyDescent="0.3">
      <c r="A24" t="s">
        <v>36</v>
      </c>
      <c r="B24">
        <v>2</v>
      </c>
      <c r="C24" t="s">
        <v>59</v>
      </c>
      <c r="D24">
        <v>23</v>
      </c>
      <c r="E24" s="13">
        <v>41373</v>
      </c>
      <c r="F24" s="19">
        <v>38927</v>
      </c>
      <c r="G24" s="19">
        <v>100239</v>
      </c>
      <c r="H24" s="19">
        <v>118091</v>
      </c>
      <c r="I24" s="24">
        <f t="shared" si="0"/>
        <v>0.84882844585954897</v>
      </c>
      <c r="J24">
        <v>2013</v>
      </c>
      <c r="K24" s="13">
        <v>42958</v>
      </c>
      <c r="L24" s="19">
        <v>60508</v>
      </c>
      <c r="M24" s="19">
        <v>119344</v>
      </c>
      <c r="N24" s="19">
        <v>162912</v>
      </c>
      <c r="O24" s="24">
        <f t="shared" si="1"/>
        <v>0.73256727558436452</v>
      </c>
      <c r="P24">
        <v>2017</v>
      </c>
      <c r="Q24" s="2">
        <v>0.39</v>
      </c>
      <c r="R24" s="2">
        <v>0.51</v>
      </c>
      <c r="S24" s="2">
        <f t="shared" si="2"/>
        <v>0.12</v>
      </c>
      <c r="T24" s="7">
        <v>24584693.571428575</v>
      </c>
      <c r="U24" t="s">
        <v>251</v>
      </c>
      <c r="V24" s="7">
        <v>445223.21272727282</v>
      </c>
      <c r="W24" t="s">
        <v>257</v>
      </c>
      <c r="X24" s="7">
        <v>433240.75384615391</v>
      </c>
      <c r="Y24" t="s">
        <v>249</v>
      </c>
      <c r="Z24" s="7">
        <v>0</v>
      </c>
      <c r="AB24" s="7">
        <v>0</v>
      </c>
      <c r="AD24" s="7">
        <v>0</v>
      </c>
      <c r="AF24" s="7">
        <v>0</v>
      </c>
      <c r="AH24" s="7">
        <v>0</v>
      </c>
      <c r="AJ24" s="7">
        <f t="shared" si="3"/>
        <v>25463157.538001999</v>
      </c>
      <c r="AK24" s="7">
        <v>0</v>
      </c>
      <c r="AM24" s="7">
        <v>0</v>
      </c>
      <c r="AO24" s="7">
        <v>0</v>
      </c>
      <c r="AQ24" s="7">
        <f t="shared" si="4"/>
        <v>0</v>
      </c>
      <c r="AR24" s="7">
        <f t="shared" si="5"/>
        <v>156.30007327883766</v>
      </c>
      <c r="AS24" s="7">
        <f t="shared" si="6"/>
        <v>0</v>
      </c>
      <c r="AT24" s="7">
        <v>0</v>
      </c>
      <c r="AU24" s="7">
        <v>7.0466833208383761</v>
      </c>
    </row>
    <row r="25" spans="1:48" x14ac:dyDescent="0.3">
      <c r="A25" t="s">
        <v>36</v>
      </c>
      <c r="B25">
        <v>2</v>
      </c>
      <c r="C25" t="s">
        <v>60</v>
      </c>
      <c r="D25">
        <v>24</v>
      </c>
      <c r="E25" s="13">
        <v>41373</v>
      </c>
      <c r="F25" s="19">
        <v>725</v>
      </c>
      <c r="G25" s="19">
        <v>306720</v>
      </c>
      <c r="H25" s="19">
        <v>325826</v>
      </c>
      <c r="I25" s="24">
        <f t="shared" si="0"/>
        <v>0.94136134010177208</v>
      </c>
      <c r="J25">
        <v>2013</v>
      </c>
      <c r="K25" s="13">
        <v>42958</v>
      </c>
      <c r="L25" s="19">
        <v>1960</v>
      </c>
      <c r="M25" s="19">
        <v>404015</v>
      </c>
      <c r="N25" s="19">
        <v>476932</v>
      </c>
      <c r="O25" s="24">
        <f t="shared" si="1"/>
        <v>0.84711237660714733</v>
      </c>
      <c r="P25">
        <v>2017</v>
      </c>
      <c r="Q25" s="2">
        <v>2E-3</v>
      </c>
      <c r="R25" s="2">
        <v>5.0000000000000001E-3</v>
      </c>
      <c r="S25" s="2">
        <f t="shared" si="2"/>
        <v>3.0000000000000001E-3</v>
      </c>
      <c r="T25" s="7">
        <v>6302468.833333333</v>
      </c>
      <c r="U25" t="s">
        <v>252</v>
      </c>
      <c r="V25" s="7">
        <v>445223.21272727282</v>
      </c>
      <c r="W25" t="s">
        <v>257</v>
      </c>
      <c r="X25" s="7">
        <v>0</v>
      </c>
      <c r="Z25" s="7">
        <v>0</v>
      </c>
      <c r="AB25" s="7">
        <v>0</v>
      </c>
      <c r="AD25" s="7">
        <v>0</v>
      </c>
      <c r="AF25" s="7">
        <v>0</v>
      </c>
      <c r="AH25" s="7">
        <v>0</v>
      </c>
      <c r="AJ25" s="7">
        <f t="shared" si="3"/>
        <v>6747692.0460606059</v>
      </c>
      <c r="AK25" s="7">
        <v>0</v>
      </c>
      <c r="AM25" s="7">
        <v>0</v>
      </c>
      <c r="AO25" s="7">
        <v>0</v>
      </c>
      <c r="AQ25" s="7">
        <f t="shared" si="4"/>
        <v>0</v>
      </c>
      <c r="AR25" s="7">
        <f t="shared" si="5"/>
        <v>14.14812184139585</v>
      </c>
      <c r="AS25" s="7">
        <f t="shared" si="6"/>
        <v>0</v>
      </c>
      <c r="AT25" s="7">
        <v>0</v>
      </c>
      <c r="AU25" s="7">
        <v>0</v>
      </c>
    </row>
    <row r="26" spans="1:48" x14ac:dyDescent="0.3">
      <c r="A26" t="s">
        <v>36</v>
      </c>
      <c r="B26">
        <v>2</v>
      </c>
      <c r="C26" t="s">
        <v>61</v>
      </c>
      <c r="D26">
        <v>25</v>
      </c>
      <c r="E26" s="13">
        <v>41373</v>
      </c>
      <c r="F26" s="19">
        <v>95596</v>
      </c>
      <c r="G26" s="19">
        <v>348662</v>
      </c>
      <c r="H26" s="19">
        <v>412945</v>
      </c>
      <c r="I26" s="24">
        <f t="shared" si="0"/>
        <v>0.84433035876448437</v>
      </c>
      <c r="J26">
        <v>2013</v>
      </c>
      <c r="K26" s="13">
        <v>42958</v>
      </c>
      <c r="L26" s="19">
        <v>174213</v>
      </c>
      <c r="M26" s="19">
        <v>406701</v>
      </c>
      <c r="N26" s="19">
        <v>546682</v>
      </c>
      <c r="O26" s="24">
        <f t="shared" si="1"/>
        <v>0.74394437716990869</v>
      </c>
      <c r="P26">
        <v>2017</v>
      </c>
      <c r="Q26" s="2">
        <v>0.27800000000000002</v>
      </c>
      <c r="R26" s="2">
        <v>0.43200000000000005</v>
      </c>
      <c r="S26" s="2">
        <f t="shared" si="2"/>
        <v>0.15400000000000003</v>
      </c>
      <c r="T26" s="7">
        <v>6302468.833333333</v>
      </c>
      <c r="U26" t="s">
        <v>252</v>
      </c>
      <c r="V26" s="7">
        <v>0</v>
      </c>
      <c r="X26" s="7">
        <v>0</v>
      </c>
      <c r="Z26" s="7">
        <v>0</v>
      </c>
      <c r="AB26" s="7">
        <v>0</v>
      </c>
      <c r="AD26" s="7">
        <v>0</v>
      </c>
      <c r="AF26" s="7">
        <v>0</v>
      </c>
      <c r="AH26" s="7">
        <v>0</v>
      </c>
      <c r="AJ26" s="7">
        <f t="shared" si="3"/>
        <v>6302468.833333333</v>
      </c>
      <c r="AK26" s="7">
        <v>0</v>
      </c>
      <c r="AM26" s="7">
        <v>0</v>
      </c>
      <c r="AO26" s="7">
        <v>0</v>
      </c>
      <c r="AQ26" s="7">
        <f t="shared" si="4"/>
        <v>0</v>
      </c>
      <c r="AR26" s="7">
        <f t="shared" si="5"/>
        <v>11.528583039744007</v>
      </c>
      <c r="AS26" s="7">
        <f t="shared" si="6"/>
        <v>0</v>
      </c>
      <c r="AT26" s="7">
        <v>0</v>
      </c>
      <c r="AU26" s="7">
        <v>0</v>
      </c>
    </row>
    <row r="27" spans="1:48" x14ac:dyDescent="0.3">
      <c r="A27" t="s">
        <v>36</v>
      </c>
      <c r="B27">
        <v>2</v>
      </c>
      <c r="C27" t="s">
        <v>62</v>
      </c>
      <c r="D27">
        <v>26</v>
      </c>
      <c r="E27" s="13">
        <v>41373</v>
      </c>
      <c r="F27" s="19">
        <v>4630</v>
      </c>
      <c r="G27" s="19">
        <v>348969</v>
      </c>
      <c r="H27" s="19">
        <v>385820</v>
      </c>
      <c r="I27" s="24">
        <f t="shared" si="0"/>
        <v>0.90448654813125295</v>
      </c>
      <c r="J27">
        <v>2013</v>
      </c>
      <c r="K27" s="13">
        <v>42958</v>
      </c>
      <c r="L27" s="19">
        <v>7411</v>
      </c>
      <c r="M27" s="19">
        <v>380030</v>
      </c>
      <c r="N27" s="19">
        <v>539593</v>
      </c>
      <c r="O27" s="24">
        <f t="shared" si="1"/>
        <v>0.70429008530503545</v>
      </c>
      <c r="P27">
        <v>2017</v>
      </c>
      <c r="Q27" s="2">
        <v>1.2999999999999999E-2</v>
      </c>
      <c r="R27" s="2">
        <v>0.02</v>
      </c>
      <c r="S27" s="2">
        <f t="shared" si="2"/>
        <v>7.000000000000001E-3</v>
      </c>
      <c r="T27" s="7">
        <v>18401666.640000001</v>
      </c>
      <c r="U27" t="s">
        <v>253</v>
      </c>
      <c r="V27" s="7">
        <v>26966100</v>
      </c>
      <c r="W27" t="s">
        <v>254</v>
      </c>
      <c r="X27" s="7">
        <v>75774741</v>
      </c>
      <c r="Y27" t="s">
        <v>255</v>
      </c>
      <c r="Z27" s="7">
        <v>445223.21272727282</v>
      </c>
      <c r="AA27" t="s">
        <v>257</v>
      </c>
      <c r="AB27" s="7">
        <v>49390808.110909082</v>
      </c>
      <c r="AC27" t="s">
        <v>262</v>
      </c>
      <c r="AD27" s="7">
        <v>0</v>
      </c>
      <c r="AF27" s="7">
        <v>0</v>
      </c>
      <c r="AH27" s="7">
        <v>0</v>
      </c>
      <c r="AJ27" s="7">
        <f t="shared" si="3"/>
        <v>170978538.96363637</v>
      </c>
      <c r="AK27" s="7">
        <v>0</v>
      </c>
      <c r="AM27" s="7">
        <v>0</v>
      </c>
      <c r="AO27" s="7">
        <v>0</v>
      </c>
      <c r="AQ27" s="7">
        <f t="shared" si="4"/>
        <v>0</v>
      </c>
      <c r="AR27" s="7">
        <f t="shared" si="5"/>
        <v>316.8657468937447</v>
      </c>
      <c r="AS27" s="7">
        <f t="shared" si="6"/>
        <v>0</v>
      </c>
      <c r="AT27" s="7">
        <v>4.4218409099969476</v>
      </c>
      <c r="AU27" s="7">
        <v>0</v>
      </c>
    </row>
    <row r="28" spans="1:48" x14ac:dyDescent="0.3">
      <c r="A28" t="s">
        <v>36</v>
      </c>
      <c r="B28">
        <v>2</v>
      </c>
      <c r="C28" t="s">
        <v>63</v>
      </c>
      <c r="D28">
        <v>27</v>
      </c>
      <c r="E28" s="13">
        <v>41373</v>
      </c>
      <c r="F28" s="19">
        <v>26055</v>
      </c>
      <c r="G28" s="19">
        <v>261215</v>
      </c>
      <c r="H28" s="19">
        <v>283862</v>
      </c>
      <c r="I28" s="24">
        <f t="shared" si="0"/>
        <v>0.92021827507732634</v>
      </c>
      <c r="J28">
        <v>2013</v>
      </c>
      <c r="K28" s="13">
        <v>42958</v>
      </c>
      <c r="L28" s="19">
        <v>46112</v>
      </c>
      <c r="M28" s="19">
        <v>323409</v>
      </c>
      <c r="N28" s="19">
        <v>388700</v>
      </c>
      <c r="O28" s="24">
        <f t="shared" si="1"/>
        <v>0.83202727038847435</v>
      </c>
      <c r="P28">
        <v>2017</v>
      </c>
      <c r="Q28" s="2">
        <v>0.1</v>
      </c>
      <c r="R28" s="2">
        <v>0.14300000000000002</v>
      </c>
      <c r="S28" s="2">
        <f t="shared" si="2"/>
        <v>4.300000000000001E-2</v>
      </c>
      <c r="T28" s="7">
        <v>445223.21272727282</v>
      </c>
      <c r="U28" t="s">
        <v>257</v>
      </c>
      <c r="V28" s="7">
        <v>0</v>
      </c>
      <c r="X28" s="7">
        <v>0</v>
      </c>
      <c r="Z28" s="7">
        <v>0</v>
      </c>
      <c r="AB28" s="7">
        <v>0</v>
      </c>
      <c r="AD28" s="7">
        <v>0</v>
      </c>
      <c r="AF28" s="7">
        <v>0</v>
      </c>
      <c r="AH28" s="7">
        <v>0</v>
      </c>
      <c r="AJ28" s="7">
        <f t="shared" si="3"/>
        <v>445223.21272727282</v>
      </c>
      <c r="AK28" s="7">
        <v>0</v>
      </c>
      <c r="AM28" s="7">
        <v>0</v>
      </c>
      <c r="AO28" s="7">
        <v>0</v>
      </c>
      <c r="AQ28" s="7">
        <f t="shared" si="4"/>
        <v>0</v>
      </c>
      <c r="AR28" s="7">
        <f t="shared" si="5"/>
        <v>1.1454160348013194</v>
      </c>
      <c r="AS28" s="7">
        <f t="shared" si="6"/>
        <v>0</v>
      </c>
      <c r="AT28" s="7">
        <v>3.8244696659294268</v>
      </c>
      <c r="AU28" s="7">
        <v>0</v>
      </c>
    </row>
    <row r="29" spans="1:48" x14ac:dyDescent="0.3">
      <c r="A29" t="s">
        <v>36</v>
      </c>
      <c r="B29">
        <v>2</v>
      </c>
      <c r="C29" t="s">
        <v>64</v>
      </c>
      <c r="D29">
        <v>28</v>
      </c>
      <c r="E29" s="13">
        <v>41373</v>
      </c>
      <c r="F29" s="19">
        <v>54071</v>
      </c>
      <c r="G29" s="19">
        <v>183509</v>
      </c>
      <c r="H29" s="19">
        <v>219358</v>
      </c>
      <c r="I29" s="24">
        <f t="shared" si="0"/>
        <v>0.83657309056428308</v>
      </c>
      <c r="J29">
        <v>2013</v>
      </c>
      <c r="K29" s="13">
        <v>42958</v>
      </c>
      <c r="L29" s="19">
        <v>106508</v>
      </c>
      <c r="M29" s="19">
        <v>206255</v>
      </c>
      <c r="N29" s="19">
        <v>278853</v>
      </c>
      <c r="O29" s="24">
        <f t="shared" si="1"/>
        <v>0.7396549436441423</v>
      </c>
      <c r="P29">
        <v>2017</v>
      </c>
      <c r="Q29" s="2">
        <v>0.29799999999999999</v>
      </c>
      <c r="R29" s="2">
        <v>0.52</v>
      </c>
      <c r="S29" s="2">
        <f>(R29-Q29)</f>
        <v>0.22200000000000003</v>
      </c>
      <c r="T29" s="7">
        <v>0</v>
      </c>
      <c r="V29" s="7">
        <v>0</v>
      </c>
      <c r="X29" s="7">
        <v>0</v>
      </c>
      <c r="Z29" s="7">
        <v>0</v>
      </c>
      <c r="AB29" s="7">
        <v>0</v>
      </c>
      <c r="AD29" s="7">
        <v>0</v>
      </c>
      <c r="AF29" s="7">
        <v>0</v>
      </c>
      <c r="AH29" s="7">
        <v>0</v>
      </c>
      <c r="AJ29" s="7">
        <f t="shared" si="3"/>
        <v>0</v>
      </c>
      <c r="AK29" s="7">
        <v>0</v>
      </c>
      <c r="AM29" s="7">
        <v>0</v>
      </c>
      <c r="AO29" s="7">
        <v>0</v>
      </c>
      <c r="AQ29" s="7">
        <f t="shared" si="4"/>
        <v>0</v>
      </c>
      <c r="AR29" s="7">
        <f t="shared" si="5"/>
        <v>0</v>
      </c>
      <c r="AS29" s="7">
        <f t="shared" si="6"/>
        <v>0</v>
      </c>
      <c r="AT29" s="7">
        <v>3.9229569542832952</v>
      </c>
      <c r="AU29" s="7">
        <v>0</v>
      </c>
    </row>
    <row r="30" spans="1:48" x14ac:dyDescent="0.3">
      <c r="A30" t="s">
        <v>36</v>
      </c>
      <c r="B30">
        <v>2</v>
      </c>
      <c r="C30" t="s">
        <v>65</v>
      </c>
      <c r="D30">
        <v>29</v>
      </c>
      <c r="E30" s="13">
        <v>41373</v>
      </c>
      <c r="F30" s="19">
        <v>884</v>
      </c>
      <c r="G30" s="19">
        <v>288447</v>
      </c>
      <c r="H30" s="19">
        <v>311919</v>
      </c>
      <c r="I30" s="24">
        <f t="shared" si="0"/>
        <v>0.92474969463226031</v>
      </c>
      <c r="J30">
        <v>2013</v>
      </c>
      <c r="K30" s="13">
        <v>42958</v>
      </c>
      <c r="L30" s="19">
        <v>2494</v>
      </c>
      <c r="M30" s="19">
        <v>380185</v>
      </c>
      <c r="N30" s="19">
        <v>457957</v>
      </c>
      <c r="O30" s="24">
        <f t="shared" si="1"/>
        <v>0.83017619558168121</v>
      </c>
      <c r="P30">
        <v>2017</v>
      </c>
      <c r="Q30" s="2">
        <v>3.0000000000000001E-3</v>
      </c>
      <c r="R30" s="2">
        <v>7.0000000000000001E-3</v>
      </c>
      <c r="S30" s="2">
        <f t="shared" si="2"/>
        <v>4.0000000000000001E-3</v>
      </c>
      <c r="T30" s="7">
        <v>26966100</v>
      </c>
      <c r="U30" t="s">
        <v>254</v>
      </c>
      <c r="V30" s="7">
        <v>75774741</v>
      </c>
      <c r="W30" t="s">
        <v>255</v>
      </c>
      <c r="X30" s="7">
        <v>445223.21272727282</v>
      </c>
      <c r="Y30" t="s">
        <v>257</v>
      </c>
      <c r="Z30" s="7">
        <v>0</v>
      </c>
      <c r="AB30" s="7">
        <v>0</v>
      </c>
      <c r="AD30" s="7">
        <v>0</v>
      </c>
      <c r="AF30" s="7">
        <v>0</v>
      </c>
      <c r="AH30" s="7">
        <v>0</v>
      </c>
      <c r="AJ30" s="7">
        <f t="shared" si="3"/>
        <v>103186064.21272728</v>
      </c>
      <c r="AK30" s="7">
        <v>0</v>
      </c>
      <c r="AM30" s="7">
        <v>0</v>
      </c>
      <c r="AO30" s="7">
        <v>0</v>
      </c>
      <c r="AQ30" s="7">
        <f t="shared" si="4"/>
        <v>0</v>
      </c>
      <c r="AR30" s="7">
        <f t="shared" si="5"/>
        <v>225.31823776626905</v>
      </c>
      <c r="AS30" s="7">
        <f t="shared" si="6"/>
        <v>0</v>
      </c>
      <c r="AT30" s="7">
        <v>3.7495198347268004</v>
      </c>
      <c r="AU30" s="7">
        <v>0</v>
      </c>
    </row>
    <row r="31" spans="1:48" x14ac:dyDescent="0.3">
      <c r="A31" t="s">
        <v>36</v>
      </c>
      <c r="B31">
        <v>2</v>
      </c>
      <c r="C31" t="s">
        <v>66</v>
      </c>
      <c r="D31">
        <v>30</v>
      </c>
      <c r="E31" s="13">
        <v>41373</v>
      </c>
      <c r="F31" s="19">
        <v>138488</v>
      </c>
      <c r="G31" s="19">
        <v>157494</v>
      </c>
      <c r="H31" s="19">
        <v>173653</v>
      </c>
      <c r="I31" s="24">
        <f t="shared" si="0"/>
        <v>0.90694661192147563</v>
      </c>
      <c r="J31">
        <v>2013</v>
      </c>
      <c r="K31" s="13">
        <v>42958</v>
      </c>
      <c r="L31" s="19">
        <v>161423</v>
      </c>
      <c r="M31" s="19">
        <v>191179</v>
      </c>
      <c r="N31" s="19">
        <v>232311</v>
      </c>
      <c r="O31" s="24">
        <f t="shared" si="1"/>
        <v>0.8229442428468734</v>
      </c>
      <c r="P31">
        <v>2017</v>
      </c>
      <c r="Q31" s="2">
        <v>0.8859999999999999</v>
      </c>
      <c r="R31" s="2">
        <v>0.84799999999999998</v>
      </c>
      <c r="S31" s="2">
        <f t="shared" si="2"/>
        <v>-3.7999999999999923E-2</v>
      </c>
      <c r="T31" s="7">
        <v>0</v>
      </c>
      <c r="V31" s="7">
        <v>0</v>
      </c>
      <c r="X31" s="7">
        <v>0</v>
      </c>
      <c r="Z31" s="7">
        <v>0</v>
      </c>
      <c r="AB31" s="7">
        <v>0</v>
      </c>
      <c r="AD31" s="7">
        <v>0</v>
      </c>
      <c r="AF31" s="7">
        <v>0</v>
      </c>
      <c r="AH31" s="7">
        <v>0</v>
      </c>
      <c r="AJ31" s="7">
        <f t="shared" si="3"/>
        <v>0</v>
      </c>
      <c r="AK31" s="7">
        <v>0</v>
      </c>
      <c r="AM31" s="7">
        <v>0</v>
      </c>
      <c r="AO31" s="7">
        <v>0</v>
      </c>
      <c r="AQ31" s="7">
        <f t="shared" si="4"/>
        <v>0</v>
      </c>
      <c r="AR31" s="7">
        <f t="shared" si="5"/>
        <v>0</v>
      </c>
      <c r="AS31" s="7">
        <f t="shared" si="6"/>
        <v>0</v>
      </c>
      <c r="AT31" s="7">
        <v>2.7315731532810115</v>
      </c>
      <c r="AU31" s="7">
        <v>0</v>
      </c>
    </row>
    <row r="32" spans="1:48" x14ac:dyDescent="0.3">
      <c r="A32" t="s">
        <v>36</v>
      </c>
      <c r="B32">
        <v>2</v>
      </c>
      <c r="C32" t="s">
        <v>67</v>
      </c>
      <c r="D32">
        <v>31</v>
      </c>
      <c r="E32" s="13">
        <v>41373</v>
      </c>
      <c r="F32" s="19">
        <v>210501</v>
      </c>
      <c r="G32" s="19">
        <v>227115</v>
      </c>
      <c r="H32" s="19">
        <v>252358</v>
      </c>
      <c r="I32" s="24">
        <f t="shared" si="0"/>
        <v>0.89997146910341652</v>
      </c>
      <c r="J32">
        <v>2013</v>
      </c>
      <c r="K32" s="13">
        <v>42958</v>
      </c>
      <c r="L32" s="19">
        <v>229599</v>
      </c>
      <c r="M32" s="19">
        <v>265145</v>
      </c>
      <c r="N32" s="19">
        <v>322024</v>
      </c>
      <c r="O32" s="24">
        <f t="shared" si="1"/>
        <v>0.82337030780314513</v>
      </c>
      <c r="P32">
        <v>2017</v>
      </c>
      <c r="Q32" s="2">
        <v>0.93299999999999994</v>
      </c>
      <c r="R32" s="2">
        <v>0.87</v>
      </c>
      <c r="S32" s="2">
        <f t="shared" si="2"/>
        <v>-6.2999999999999945E-2</v>
      </c>
      <c r="T32" s="7">
        <v>445223.21272727282</v>
      </c>
      <c r="U32" t="s">
        <v>257</v>
      </c>
      <c r="V32" s="7">
        <v>0</v>
      </c>
      <c r="X32" s="7">
        <v>0</v>
      </c>
      <c r="Z32" s="7">
        <v>0</v>
      </c>
      <c r="AB32" s="7">
        <v>0</v>
      </c>
      <c r="AD32" s="7">
        <v>0</v>
      </c>
      <c r="AF32" s="7">
        <v>0</v>
      </c>
      <c r="AH32" s="7">
        <v>0</v>
      </c>
      <c r="AJ32" s="7">
        <f t="shared" si="3"/>
        <v>445223.21272727282</v>
      </c>
      <c r="AK32" s="7">
        <v>0</v>
      </c>
      <c r="AM32" s="7">
        <v>0</v>
      </c>
      <c r="AO32" s="7">
        <v>0</v>
      </c>
      <c r="AQ32" s="7">
        <f t="shared" si="4"/>
        <v>0</v>
      </c>
      <c r="AR32" s="7">
        <f t="shared" si="5"/>
        <v>1.3825777355950886</v>
      </c>
      <c r="AS32" s="7">
        <f t="shared" si="6"/>
        <v>0</v>
      </c>
      <c r="AT32" s="7">
        <v>3.9055863527026706</v>
      </c>
      <c r="AU32" s="7">
        <v>4.8238937603072758</v>
      </c>
    </row>
    <row r="33" spans="1:47" x14ac:dyDescent="0.3">
      <c r="A33" t="s">
        <v>36</v>
      </c>
      <c r="B33">
        <v>2</v>
      </c>
      <c r="C33" t="s">
        <v>68</v>
      </c>
      <c r="D33">
        <v>32</v>
      </c>
      <c r="E33" s="13">
        <v>41373</v>
      </c>
      <c r="F33" s="19">
        <v>113680</v>
      </c>
      <c r="G33" s="19">
        <v>123474</v>
      </c>
      <c r="H33" s="19">
        <v>134568</v>
      </c>
      <c r="I33" s="24">
        <f t="shared" si="0"/>
        <v>0.91755840913144282</v>
      </c>
      <c r="J33">
        <v>2013</v>
      </c>
      <c r="K33" s="13">
        <v>42958</v>
      </c>
      <c r="L33" s="19">
        <v>138634</v>
      </c>
      <c r="M33" s="19">
        <v>146984</v>
      </c>
      <c r="N33" s="19">
        <v>180679</v>
      </c>
      <c r="O33" s="24">
        <f t="shared" si="1"/>
        <v>0.81350904089573217</v>
      </c>
      <c r="P33">
        <v>2017</v>
      </c>
      <c r="Q33" s="2">
        <v>0.92800000000000005</v>
      </c>
      <c r="R33" s="2">
        <v>0.94599999999999995</v>
      </c>
      <c r="S33" s="2">
        <f t="shared" si="2"/>
        <v>1.7999999999999905E-2</v>
      </c>
      <c r="T33" s="7">
        <v>445223.21272727282</v>
      </c>
      <c r="U33" t="s">
        <v>257</v>
      </c>
      <c r="V33" s="7">
        <v>0</v>
      </c>
      <c r="X33" s="7">
        <v>0</v>
      </c>
      <c r="Z33" s="7">
        <v>0</v>
      </c>
      <c r="AB33" s="7">
        <v>0</v>
      </c>
      <c r="AD33" s="7">
        <v>0</v>
      </c>
      <c r="AF33" s="7">
        <v>0</v>
      </c>
      <c r="AH33" s="7">
        <v>0</v>
      </c>
      <c r="AJ33" s="7">
        <f t="shared" si="3"/>
        <v>445223.21272727282</v>
      </c>
      <c r="AK33" s="7">
        <v>0</v>
      </c>
      <c r="AM33" s="7">
        <v>0</v>
      </c>
      <c r="AO33" s="7">
        <v>0</v>
      </c>
      <c r="AQ33" s="7">
        <f t="shared" si="4"/>
        <v>0</v>
      </c>
      <c r="AR33" s="7">
        <f t="shared" si="5"/>
        <v>2.4641669077605743</v>
      </c>
      <c r="AS33" s="7">
        <f t="shared" si="6"/>
        <v>0</v>
      </c>
      <c r="AT33" s="7">
        <v>4.0876620876445067</v>
      </c>
      <c r="AU33" s="7">
        <v>1.8126649708381761</v>
      </c>
    </row>
    <row r="34" spans="1:47" x14ac:dyDescent="0.3">
      <c r="A34" t="s">
        <v>36</v>
      </c>
      <c r="B34">
        <v>2</v>
      </c>
      <c r="C34" t="s">
        <v>69</v>
      </c>
      <c r="D34">
        <v>33</v>
      </c>
      <c r="E34" s="13">
        <v>41373</v>
      </c>
      <c r="F34" s="19">
        <v>138851</v>
      </c>
      <c r="G34" s="19">
        <v>265185</v>
      </c>
      <c r="H34" s="19">
        <v>304346</v>
      </c>
      <c r="I34" s="24">
        <f t="shared" si="0"/>
        <v>0.8713273708213678</v>
      </c>
      <c r="J34">
        <v>2013</v>
      </c>
      <c r="K34" s="13">
        <v>42958</v>
      </c>
      <c r="L34" s="19">
        <v>186481</v>
      </c>
      <c r="M34" s="19">
        <v>328235</v>
      </c>
      <c r="N34" s="19">
        <v>411267</v>
      </c>
      <c r="O34" s="24">
        <f t="shared" si="1"/>
        <v>0.79810682597922999</v>
      </c>
      <c r="P34">
        <v>2017</v>
      </c>
      <c r="Q34" s="2">
        <v>0.52800000000000002</v>
      </c>
      <c r="R34" s="2">
        <v>0.57200000000000006</v>
      </c>
      <c r="S34" s="2">
        <f t="shared" si="2"/>
        <v>4.4000000000000039E-2</v>
      </c>
      <c r="T34" s="7">
        <v>5214935.0000000009</v>
      </c>
      <c r="U34" t="s">
        <v>250</v>
      </c>
      <c r="V34" s="7">
        <v>445223.21272727282</v>
      </c>
      <c r="W34" t="s">
        <v>257</v>
      </c>
      <c r="X34" s="7">
        <v>91865235</v>
      </c>
      <c r="Y34" t="s">
        <v>259</v>
      </c>
      <c r="Z34" s="7">
        <v>0</v>
      </c>
      <c r="AB34" s="7">
        <v>0</v>
      </c>
      <c r="AD34" s="7">
        <v>0</v>
      </c>
      <c r="AF34" s="7">
        <v>0</v>
      </c>
      <c r="AH34" s="7">
        <v>0</v>
      </c>
      <c r="AJ34" s="7">
        <f t="shared" si="3"/>
        <v>97525393.212727278</v>
      </c>
      <c r="AK34" s="7">
        <v>512963900.00000006</v>
      </c>
      <c r="AL34" t="s">
        <v>127</v>
      </c>
      <c r="AM34" s="7">
        <v>391120125.00000006</v>
      </c>
      <c r="AN34" t="s">
        <v>317</v>
      </c>
      <c r="AO34" s="7">
        <v>0</v>
      </c>
      <c r="AP34" s="7"/>
      <c r="AQ34" s="7">
        <f t="shared" si="4"/>
        <v>904084025.00000012</v>
      </c>
      <c r="AR34" s="7">
        <f t="shared" si="5"/>
        <v>237.13401078308564</v>
      </c>
      <c r="AS34" s="7">
        <f t="shared" si="6"/>
        <v>2198.2897363513243</v>
      </c>
      <c r="AT34" s="7">
        <v>0</v>
      </c>
      <c r="AU34" s="7">
        <v>0</v>
      </c>
    </row>
    <row r="35" spans="1:47" x14ac:dyDescent="0.3">
      <c r="A35" t="s">
        <v>36</v>
      </c>
      <c r="B35">
        <v>2</v>
      </c>
      <c r="C35" t="s">
        <v>70</v>
      </c>
      <c r="D35">
        <v>34</v>
      </c>
      <c r="E35" s="13">
        <v>41373</v>
      </c>
      <c r="F35" s="19">
        <v>238556</v>
      </c>
      <c r="G35" s="19">
        <v>262902</v>
      </c>
      <c r="H35" s="19">
        <v>290458</v>
      </c>
      <c r="I35" s="24">
        <f t="shared" si="0"/>
        <v>0.90512914087406782</v>
      </c>
      <c r="J35">
        <v>2013</v>
      </c>
      <c r="K35" s="13">
        <v>42958</v>
      </c>
      <c r="L35" s="19">
        <v>272974</v>
      </c>
      <c r="M35" s="19">
        <v>295449</v>
      </c>
      <c r="N35" s="19">
        <v>375691</v>
      </c>
      <c r="O35" s="24">
        <f t="shared" si="1"/>
        <v>0.7864148994785608</v>
      </c>
      <c r="P35">
        <v>2017</v>
      </c>
      <c r="Q35" s="2">
        <v>0.91400000000000003</v>
      </c>
      <c r="R35" s="2">
        <v>0.92800000000000005</v>
      </c>
      <c r="S35" s="2">
        <f t="shared" si="2"/>
        <v>1.4000000000000012E-2</v>
      </c>
      <c r="T35" s="7">
        <v>445223.21272727282</v>
      </c>
      <c r="U35" t="s">
        <v>257</v>
      </c>
      <c r="V35" s="7">
        <v>49390808.110909082</v>
      </c>
      <c r="W35" t="s">
        <v>262</v>
      </c>
      <c r="X35" s="7">
        <v>0</v>
      </c>
      <c r="Z35" s="7">
        <v>0</v>
      </c>
      <c r="AB35" s="7">
        <v>0</v>
      </c>
      <c r="AD35" s="7">
        <v>0</v>
      </c>
      <c r="AF35" s="7">
        <v>0</v>
      </c>
      <c r="AH35" s="7">
        <v>0</v>
      </c>
      <c r="AJ35" s="7">
        <f t="shared" si="3"/>
        <v>49836031.323636353</v>
      </c>
      <c r="AK35" s="7">
        <v>0</v>
      </c>
      <c r="AM35" s="7">
        <v>0</v>
      </c>
      <c r="AO35" s="7">
        <v>0</v>
      </c>
      <c r="AQ35" s="7">
        <f t="shared" si="4"/>
        <v>0</v>
      </c>
      <c r="AR35" s="7">
        <f t="shared" si="5"/>
        <v>132.65165075457318</v>
      </c>
      <c r="AS35" s="7">
        <f t="shared" si="6"/>
        <v>0</v>
      </c>
      <c r="AT35" s="7">
        <v>4.2795638606892314</v>
      </c>
      <c r="AU35" s="7">
        <v>6.1274334184417958</v>
      </c>
    </row>
    <row r="36" spans="1:47" x14ac:dyDescent="0.3">
      <c r="A36" t="s">
        <v>36</v>
      </c>
      <c r="B36">
        <v>2</v>
      </c>
      <c r="C36" t="s">
        <v>71</v>
      </c>
      <c r="D36">
        <v>35</v>
      </c>
      <c r="E36" s="13">
        <v>41373</v>
      </c>
      <c r="F36" s="19">
        <v>134111</v>
      </c>
      <c r="G36" s="19">
        <v>156868</v>
      </c>
      <c r="H36" s="19">
        <v>173905</v>
      </c>
      <c r="I36" s="24">
        <f t="shared" si="0"/>
        <v>0.90203271901325432</v>
      </c>
      <c r="J36">
        <v>2013</v>
      </c>
      <c r="K36" s="13">
        <v>42958</v>
      </c>
      <c r="L36" s="19">
        <v>177772</v>
      </c>
      <c r="M36" s="19">
        <v>200332</v>
      </c>
      <c r="N36" s="19">
        <v>246693</v>
      </c>
      <c r="O36" s="24">
        <f t="shared" si="1"/>
        <v>0.81207006279059402</v>
      </c>
      <c r="P36">
        <v>2017</v>
      </c>
      <c r="Q36" s="2">
        <v>0.85899999999999999</v>
      </c>
      <c r="R36" s="2">
        <v>0.8909999999999999</v>
      </c>
      <c r="S36" s="2">
        <f t="shared" si="2"/>
        <v>3.1999999999999917E-2</v>
      </c>
      <c r="T36" s="7">
        <v>445223.21272727282</v>
      </c>
      <c r="U36" t="s">
        <v>257</v>
      </c>
      <c r="V36" s="7">
        <v>0</v>
      </c>
      <c r="X36" s="7">
        <v>0</v>
      </c>
      <c r="Z36" s="7">
        <v>0</v>
      </c>
      <c r="AB36" s="7">
        <v>0</v>
      </c>
      <c r="AD36" s="7">
        <v>0</v>
      </c>
      <c r="AF36" s="7">
        <v>0</v>
      </c>
      <c r="AH36" s="7">
        <v>0</v>
      </c>
      <c r="AJ36" s="7">
        <f t="shared" si="3"/>
        <v>445223.21272727282</v>
      </c>
      <c r="AK36" s="7">
        <v>0</v>
      </c>
      <c r="AM36" s="7">
        <v>0</v>
      </c>
      <c r="AO36" s="7">
        <v>0</v>
      </c>
      <c r="AQ36" s="7">
        <f t="shared" si="4"/>
        <v>0</v>
      </c>
      <c r="AR36" s="7">
        <f t="shared" si="5"/>
        <v>1.8047662995191303</v>
      </c>
      <c r="AS36" s="7">
        <f t="shared" si="6"/>
        <v>0</v>
      </c>
      <c r="AT36" s="7">
        <v>0</v>
      </c>
      <c r="AU36" s="7">
        <v>0</v>
      </c>
    </row>
    <row r="37" spans="1:47" x14ac:dyDescent="0.3">
      <c r="A37" t="s">
        <v>36</v>
      </c>
      <c r="B37">
        <v>2</v>
      </c>
      <c r="C37" t="s">
        <v>72</v>
      </c>
      <c r="D37">
        <v>36</v>
      </c>
      <c r="E37" s="13">
        <v>41373</v>
      </c>
      <c r="F37" s="19">
        <v>494239</v>
      </c>
      <c r="G37" s="19">
        <v>616318</v>
      </c>
      <c r="H37" s="19">
        <v>695319</v>
      </c>
      <c r="I37" s="24">
        <f t="shared" si="0"/>
        <v>0.88638164640977735</v>
      </c>
      <c r="J37">
        <v>2013</v>
      </c>
      <c r="K37" s="13">
        <v>42958</v>
      </c>
      <c r="L37" s="19">
        <v>639297</v>
      </c>
      <c r="M37" s="19">
        <v>759092</v>
      </c>
      <c r="N37" s="19">
        <v>949971</v>
      </c>
      <c r="O37" s="24">
        <f t="shared" si="1"/>
        <v>0.79906860314683292</v>
      </c>
      <c r="P37">
        <v>2017</v>
      </c>
      <c r="Q37" s="2">
        <v>0.80900000000000005</v>
      </c>
      <c r="R37" s="2">
        <v>0.84699999999999998</v>
      </c>
      <c r="S37" s="2">
        <f t="shared" si="2"/>
        <v>3.7999999999999923E-2</v>
      </c>
      <c r="T37" s="7">
        <v>5214935.0000000009</v>
      </c>
      <c r="U37" t="s">
        <v>250</v>
      </c>
      <c r="V37" s="7">
        <v>6302468.833333333</v>
      </c>
      <c r="W37" t="s">
        <v>252</v>
      </c>
      <c r="X37" s="7">
        <v>26966100</v>
      </c>
      <c r="Y37" t="s">
        <v>254</v>
      </c>
      <c r="Z37" s="7">
        <v>75774741</v>
      </c>
      <c r="AA37" t="s">
        <v>255</v>
      </c>
      <c r="AB37" s="7">
        <v>445223.21272727282</v>
      </c>
      <c r="AC37" t="s">
        <v>257</v>
      </c>
      <c r="AD37" s="7">
        <v>49390808.110909082</v>
      </c>
      <c r="AE37" t="s">
        <v>262</v>
      </c>
      <c r="AF37" s="7">
        <v>0</v>
      </c>
      <c r="AH37" s="7">
        <v>0</v>
      </c>
      <c r="AJ37" s="7">
        <f t="shared" si="3"/>
        <v>164094276.1569697</v>
      </c>
      <c r="AK37" s="7">
        <v>0</v>
      </c>
      <c r="AM37" s="7">
        <v>391120125.00000006</v>
      </c>
      <c r="AN37" t="s">
        <v>317</v>
      </c>
      <c r="AO37" s="7">
        <v>0</v>
      </c>
      <c r="AQ37" s="7">
        <f t="shared" si="4"/>
        <v>391120125.00000006</v>
      </c>
      <c r="AR37" s="7">
        <f t="shared" si="5"/>
        <v>172.73609000376823</v>
      </c>
      <c r="AS37" s="7">
        <f t="shared" si="6"/>
        <v>411.71796296939596</v>
      </c>
      <c r="AT37" s="7">
        <v>4.3446580621131003</v>
      </c>
      <c r="AU37" s="7">
        <v>0</v>
      </c>
    </row>
    <row r="38" spans="1:47" x14ac:dyDescent="0.3">
      <c r="A38" t="s">
        <v>36</v>
      </c>
      <c r="B38">
        <v>2</v>
      </c>
      <c r="C38" t="s">
        <v>73</v>
      </c>
      <c r="D38">
        <v>37</v>
      </c>
      <c r="E38" s="13">
        <v>41373</v>
      </c>
      <c r="F38" s="19">
        <v>192587</v>
      </c>
      <c r="G38" s="19">
        <v>236242</v>
      </c>
      <c r="H38" s="19">
        <v>263254</v>
      </c>
      <c r="I38" s="24">
        <f t="shared" si="0"/>
        <v>0.89739187248816732</v>
      </c>
      <c r="J38">
        <v>2013</v>
      </c>
      <c r="K38" s="13">
        <v>42958</v>
      </c>
      <c r="L38" s="19">
        <v>235243</v>
      </c>
      <c r="M38" s="19">
        <v>272194</v>
      </c>
      <c r="N38" s="19">
        <v>346102</v>
      </c>
      <c r="O38" s="24">
        <f t="shared" si="1"/>
        <v>0.78645601585659719</v>
      </c>
      <c r="P38">
        <v>2017</v>
      </c>
      <c r="Q38" s="2">
        <v>0.82299999999999995</v>
      </c>
      <c r="R38" s="2">
        <v>0.86799999999999999</v>
      </c>
      <c r="S38" s="2">
        <f t="shared" si="2"/>
        <v>4.500000000000004E-2</v>
      </c>
      <c r="T38" s="7">
        <v>445223.21272727282</v>
      </c>
      <c r="U38" t="s">
        <v>257</v>
      </c>
      <c r="V38" s="7">
        <v>0</v>
      </c>
      <c r="X38" s="7">
        <v>0</v>
      </c>
      <c r="Z38" s="7">
        <v>0</v>
      </c>
      <c r="AB38" s="7">
        <v>0</v>
      </c>
      <c r="AD38" s="7">
        <v>0</v>
      </c>
      <c r="AF38" s="7">
        <v>0</v>
      </c>
      <c r="AH38" s="7">
        <v>0</v>
      </c>
      <c r="AJ38" s="7">
        <f t="shared" si="3"/>
        <v>445223.21272727282</v>
      </c>
      <c r="AK38" s="7">
        <v>0</v>
      </c>
      <c r="AM38" s="7">
        <v>0</v>
      </c>
      <c r="AO38" s="7">
        <v>0</v>
      </c>
      <c r="AQ38" s="7">
        <f t="shared" si="4"/>
        <v>0</v>
      </c>
      <c r="AR38" s="7">
        <f t="shared" si="5"/>
        <v>1.2863930654179196</v>
      </c>
      <c r="AS38" s="7">
        <f t="shared" si="6"/>
        <v>0</v>
      </c>
      <c r="AT38" s="7">
        <v>3.9193450390501332</v>
      </c>
      <c r="AU38" s="7">
        <v>0</v>
      </c>
    </row>
    <row r="39" spans="1:47" x14ac:dyDescent="0.3">
      <c r="A39" t="s">
        <v>36</v>
      </c>
      <c r="B39">
        <v>2</v>
      </c>
      <c r="C39" t="s">
        <v>74</v>
      </c>
      <c r="D39">
        <v>38</v>
      </c>
      <c r="E39" s="13">
        <v>41373</v>
      </c>
      <c r="F39" s="19">
        <v>109413</v>
      </c>
      <c r="G39" s="19">
        <v>235906</v>
      </c>
      <c r="H39" s="19">
        <v>262739</v>
      </c>
      <c r="I39" s="24">
        <f t="shared" si="0"/>
        <v>0.8978720327016545</v>
      </c>
      <c r="J39">
        <v>2013</v>
      </c>
      <c r="K39" s="13">
        <v>42958</v>
      </c>
      <c r="L39" s="19">
        <v>149376</v>
      </c>
      <c r="M39" s="19">
        <v>282602</v>
      </c>
      <c r="N39" s="19">
        <v>341761</v>
      </c>
      <c r="O39" s="24">
        <f t="shared" si="1"/>
        <v>0.82689949994294254</v>
      </c>
      <c r="P39">
        <v>2017</v>
      </c>
      <c r="Q39" s="2">
        <v>0.46700000000000003</v>
      </c>
      <c r="R39" s="2">
        <v>0.53</v>
      </c>
      <c r="S39" s="2">
        <f t="shared" si="2"/>
        <v>6.3E-2</v>
      </c>
      <c r="T39" s="7">
        <v>445223.21272727282</v>
      </c>
      <c r="U39" t="s">
        <v>257</v>
      </c>
      <c r="V39" s="7">
        <v>0</v>
      </c>
      <c r="X39" s="7">
        <v>433240.75384615391</v>
      </c>
      <c r="Y39" t="s">
        <v>249</v>
      </c>
      <c r="Z39" s="7">
        <v>0</v>
      </c>
      <c r="AB39" s="7">
        <v>0</v>
      </c>
      <c r="AD39" s="7">
        <v>0</v>
      </c>
      <c r="AF39" s="7">
        <v>0</v>
      </c>
      <c r="AH39" s="7">
        <v>0</v>
      </c>
      <c r="AJ39" s="7">
        <f t="shared" si="3"/>
        <v>878463.96657342673</v>
      </c>
      <c r="AK39" s="7">
        <v>0</v>
      </c>
      <c r="AM39" s="7">
        <v>391120125.00000006</v>
      </c>
      <c r="AN39" t="s">
        <v>317</v>
      </c>
      <c r="AO39" s="7">
        <v>0</v>
      </c>
      <c r="AQ39" s="7">
        <f t="shared" si="4"/>
        <v>391120125.00000006</v>
      </c>
      <c r="AR39" s="7">
        <f t="shared" si="5"/>
        <v>2.5704043661313807</v>
      </c>
      <c r="AS39" s="7">
        <f t="shared" si="6"/>
        <v>1144.4258560807116</v>
      </c>
      <c r="AT39" s="7">
        <v>0</v>
      </c>
      <c r="AU39" s="7">
        <v>0</v>
      </c>
    </row>
    <row r="40" spans="1:47" x14ac:dyDescent="0.3">
      <c r="A40" t="s">
        <v>36</v>
      </c>
      <c r="B40">
        <v>2</v>
      </c>
      <c r="C40" t="s">
        <v>75</v>
      </c>
      <c r="D40">
        <v>39</v>
      </c>
      <c r="E40" s="13">
        <v>41373</v>
      </c>
      <c r="F40" s="19">
        <v>22085</v>
      </c>
      <c r="G40" s="19">
        <v>53949</v>
      </c>
      <c r="H40" s="19">
        <v>61114</v>
      </c>
      <c r="I40" s="24">
        <f t="shared" si="0"/>
        <v>0.88276008770494485</v>
      </c>
      <c r="J40">
        <v>2013</v>
      </c>
      <c r="K40" s="13">
        <v>42958</v>
      </c>
      <c r="L40" s="19">
        <v>31746</v>
      </c>
      <c r="M40" s="19">
        <v>64022</v>
      </c>
      <c r="N40" s="19">
        <v>82794</v>
      </c>
      <c r="O40" s="24">
        <f t="shared" si="1"/>
        <v>0.77326859434258521</v>
      </c>
      <c r="P40">
        <v>2017</v>
      </c>
      <c r="Q40" s="2">
        <v>0.41100000000000003</v>
      </c>
      <c r="R40" s="2">
        <v>0.496</v>
      </c>
      <c r="S40" s="2">
        <f t="shared" si="2"/>
        <v>8.4999999999999964E-2</v>
      </c>
      <c r="T40" s="7">
        <v>24584693.571428575</v>
      </c>
      <c r="U40" t="s">
        <v>251</v>
      </c>
      <c r="V40" s="7">
        <v>445223.21272727282</v>
      </c>
      <c r="W40" t="s">
        <v>257</v>
      </c>
      <c r="X40" s="7">
        <v>433240.75384615391</v>
      </c>
      <c r="Y40" t="s">
        <v>249</v>
      </c>
      <c r="Z40" s="7">
        <v>0</v>
      </c>
      <c r="AB40" s="7">
        <v>0</v>
      </c>
      <c r="AD40" s="7">
        <v>0</v>
      </c>
      <c r="AF40" s="7">
        <v>0</v>
      </c>
      <c r="AH40" s="7">
        <v>0</v>
      </c>
      <c r="AJ40" s="7">
        <f t="shared" si="3"/>
        <v>25463157.538001999</v>
      </c>
      <c r="AK40" s="7">
        <v>0</v>
      </c>
      <c r="AM40" s="7">
        <v>0</v>
      </c>
      <c r="AO40" s="7">
        <v>0</v>
      </c>
      <c r="AQ40" s="7">
        <f t="shared" si="4"/>
        <v>0</v>
      </c>
      <c r="AR40" s="7">
        <f t="shared" si="5"/>
        <v>307.54834333408218</v>
      </c>
      <c r="AS40" s="7">
        <f t="shared" si="6"/>
        <v>0</v>
      </c>
      <c r="AT40" s="7">
        <v>4.6933350518826451</v>
      </c>
      <c r="AU40" s="7">
        <v>3.1290265511522835</v>
      </c>
    </row>
    <row r="41" spans="1:47" x14ac:dyDescent="0.3">
      <c r="A41" t="s">
        <v>36</v>
      </c>
      <c r="B41">
        <v>2</v>
      </c>
      <c r="C41" t="s">
        <v>76</v>
      </c>
      <c r="D41">
        <v>40</v>
      </c>
      <c r="E41" s="13">
        <v>41373</v>
      </c>
      <c r="F41" s="19">
        <v>74466</v>
      </c>
      <c r="G41" s="19">
        <v>199947</v>
      </c>
      <c r="H41" s="19">
        <v>244640</v>
      </c>
      <c r="I41" s="24">
        <f t="shared" si="0"/>
        <v>0.81731115107913666</v>
      </c>
      <c r="J41">
        <v>2013</v>
      </c>
      <c r="K41" s="13">
        <v>42958</v>
      </c>
      <c r="L41" s="19">
        <v>110489</v>
      </c>
      <c r="M41" s="19">
        <v>249714</v>
      </c>
      <c r="N41" s="19">
        <v>339715</v>
      </c>
      <c r="O41" s="24">
        <f t="shared" si="1"/>
        <v>0.73506910204141707</v>
      </c>
      <c r="P41">
        <v>2017</v>
      </c>
      <c r="Q41" s="2">
        <v>0.38100000000000001</v>
      </c>
      <c r="R41" s="2">
        <v>0.44600000000000001</v>
      </c>
      <c r="S41" s="2">
        <f t="shared" si="2"/>
        <v>6.5000000000000002E-2</v>
      </c>
      <c r="T41" s="7">
        <v>445223.21272727282</v>
      </c>
      <c r="U41" t="s">
        <v>257</v>
      </c>
      <c r="V41" s="7">
        <v>49390808.110909082</v>
      </c>
      <c r="W41" t="s">
        <v>262</v>
      </c>
      <c r="X41" s="7">
        <v>0</v>
      </c>
      <c r="Z41" s="7">
        <v>0</v>
      </c>
      <c r="AB41" s="7">
        <v>0</v>
      </c>
      <c r="AD41" s="7">
        <v>0</v>
      </c>
      <c r="AF41" s="7">
        <v>0</v>
      </c>
      <c r="AH41" s="7">
        <v>0</v>
      </c>
      <c r="AJ41" s="7">
        <f t="shared" si="3"/>
        <v>49836031.323636353</v>
      </c>
      <c r="AK41" s="7">
        <v>0</v>
      </c>
      <c r="AM41" s="7">
        <v>0</v>
      </c>
      <c r="AO41" s="7">
        <v>0</v>
      </c>
      <c r="AQ41" s="7">
        <f t="shared" si="4"/>
        <v>0</v>
      </c>
      <c r="AR41" s="7">
        <f t="shared" si="5"/>
        <v>146.69953144146226</v>
      </c>
      <c r="AS41" s="7">
        <f t="shared" si="6"/>
        <v>0</v>
      </c>
      <c r="AT41" s="7">
        <v>0</v>
      </c>
      <c r="AU41" s="7">
        <v>7.0436885489759078</v>
      </c>
    </row>
    <row r="42" spans="1:47" x14ac:dyDescent="0.3">
      <c r="A42" t="s">
        <v>36</v>
      </c>
      <c r="B42">
        <v>2</v>
      </c>
      <c r="C42" t="s">
        <v>77</v>
      </c>
      <c r="D42">
        <v>41</v>
      </c>
      <c r="E42" s="13">
        <v>41373</v>
      </c>
      <c r="F42" s="19">
        <v>30235</v>
      </c>
      <c r="G42" s="19">
        <v>101284</v>
      </c>
      <c r="H42" s="19">
        <v>132885</v>
      </c>
      <c r="I42" s="24">
        <f t="shared" si="0"/>
        <v>0.76219287353726906</v>
      </c>
      <c r="J42">
        <v>2013</v>
      </c>
      <c r="K42" s="13">
        <v>42958</v>
      </c>
      <c r="L42" s="19">
        <v>62611</v>
      </c>
      <c r="M42" s="19">
        <v>161692</v>
      </c>
      <c r="N42" s="19">
        <v>191435</v>
      </c>
      <c r="O42" s="24">
        <f t="shared" si="1"/>
        <v>0.84463133700733928</v>
      </c>
      <c r="P42">
        <v>2017</v>
      </c>
      <c r="Q42" s="2">
        <v>0.3</v>
      </c>
      <c r="R42" s="2">
        <v>0.38900000000000001</v>
      </c>
      <c r="S42" s="2">
        <f t="shared" si="2"/>
        <v>8.9000000000000024E-2</v>
      </c>
      <c r="T42" s="7">
        <v>24584693.571428575</v>
      </c>
      <c r="U42" t="s">
        <v>251</v>
      </c>
      <c r="V42" s="7">
        <v>445223.21272727282</v>
      </c>
      <c r="W42" t="s">
        <v>257</v>
      </c>
      <c r="X42" s="7">
        <v>433240.75384615391</v>
      </c>
      <c r="Y42" t="s">
        <v>249</v>
      </c>
      <c r="Z42" s="7">
        <v>0</v>
      </c>
      <c r="AB42" s="7">
        <v>0</v>
      </c>
      <c r="AD42" s="7">
        <v>0</v>
      </c>
      <c r="AF42" s="7">
        <v>0</v>
      </c>
      <c r="AH42" s="7">
        <v>0</v>
      </c>
      <c r="AJ42" s="7">
        <f t="shared" si="3"/>
        <v>25463157.538001999</v>
      </c>
      <c r="AK42" s="7">
        <v>0</v>
      </c>
      <c r="AM42" s="7">
        <v>0</v>
      </c>
      <c r="AO42" s="7">
        <v>0</v>
      </c>
      <c r="AQ42" s="7">
        <f t="shared" si="4"/>
        <v>0</v>
      </c>
      <c r="AR42" s="7">
        <f t="shared" si="5"/>
        <v>133.01202777967455</v>
      </c>
      <c r="AS42" s="7">
        <f t="shared" si="6"/>
        <v>0</v>
      </c>
      <c r="AT42" s="7">
        <v>5.3435140593054919</v>
      </c>
      <c r="AU42" s="7">
        <v>0</v>
      </c>
    </row>
    <row r="43" spans="1:47" x14ac:dyDescent="0.3">
      <c r="A43" t="s">
        <v>36</v>
      </c>
      <c r="B43">
        <v>2</v>
      </c>
      <c r="C43" t="s">
        <v>78</v>
      </c>
      <c r="D43">
        <v>42</v>
      </c>
      <c r="E43" s="13">
        <v>41373</v>
      </c>
      <c r="F43" s="19">
        <v>211438</v>
      </c>
      <c r="G43" s="19">
        <v>284728</v>
      </c>
      <c r="H43" s="19">
        <v>330618</v>
      </c>
      <c r="I43" s="24">
        <f t="shared" si="0"/>
        <v>0.86119932974006252</v>
      </c>
      <c r="J43">
        <v>2013</v>
      </c>
      <c r="K43" s="13">
        <v>42958</v>
      </c>
      <c r="L43" s="19">
        <v>265704</v>
      </c>
      <c r="M43" s="19">
        <v>343124</v>
      </c>
      <c r="N43" s="19">
        <v>450159</v>
      </c>
      <c r="O43" s="24">
        <f t="shared" si="1"/>
        <v>0.7622284570562845</v>
      </c>
      <c r="P43">
        <v>2017</v>
      </c>
      <c r="Q43" s="2">
        <v>0.75</v>
      </c>
      <c r="R43" s="2">
        <v>0.77800000000000002</v>
      </c>
      <c r="S43" s="2">
        <f t="shared" si="2"/>
        <v>2.8000000000000025E-2</v>
      </c>
      <c r="T43" s="7">
        <v>6302468.833333333</v>
      </c>
      <c r="U43" t="s">
        <v>252</v>
      </c>
      <c r="V43" s="7">
        <v>26966100</v>
      </c>
      <c r="W43" t="s">
        <v>254</v>
      </c>
      <c r="X43" s="7">
        <v>75774741</v>
      </c>
      <c r="Y43" t="s">
        <v>255</v>
      </c>
      <c r="Z43" s="7">
        <v>445223.21272727282</v>
      </c>
      <c r="AA43" t="s">
        <v>257</v>
      </c>
      <c r="AB43" s="7">
        <v>0</v>
      </c>
      <c r="AD43" s="7">
        <v>0</v>
      </c>
      <c r="AF43" s="7">
        <v>0</v>
      </c>
      <c r="AH43" s="7">
        <v>0</v>
      </c>
      <c r="AJ43" s="7">
        <f t="shared" si="3"/>
        <v>109488533.04606061</v>
      </c>
      <c r="AK43" s="7">
        <v>0</v>
      </c>
      <c r="AM43" s="7">
        <v>0</v>
      </c>
      <c r="AO43" s="7">
        <v>0</v>
      </c>
      <c r="AQ43" s="7">
        <f t="shared" si="4"/>
        <v>0</v>
      </c>
      <c r="AR43" s="7">
        <f t="shared" si="5"/>
        <v>243.22191280427717</v>
      </c>
      <c r="AS43" s="7">
        <f t="shared" si="6"/>
        <v>0</v>
      </c>
      <c r="AT43" s="7">
        <v>3.8633327096353192</v>
      </c>
      <c r="AU43" s="7">
        <v>0</v>
      </c>
    </row>
    <row r="44" spans="1:47" x14ac:dyDescent="0.3">
      <c r="A44" t="s">
        <v>36</v>
      </c>
      <c r="B44">
        <v>2</v>
      </c>
      <c r="C44" t="s">
        <v>79</v>
      </c>
      <c r="D44">
        <v>43</v>
      </c>
      <c r="E44" s="13">
        <v>41373</v>
      </c>
      <c r="F44" s="19">
        <v>79772</v>
      </c>
      <c r="G44" s="19">
        <v>108783</v>
      </c>
      <c r="H44" s="19">
        <v>120986</v>
      </c>
      <c r="I44" s="24">
        <f t="shared" si="0"/>
        <v>0.89913709024184618</v>
      </c>
      <c r="J44">
        <v>2013</v>
      </c>
      <c r="K44" s="13">
        <v>42958</v>
      </c>
      <c r="L44" s="19">
        <v>97260</v>
      </c>
      <c r="M44" s="19">
        <v>150534</v>
      </c>
      <c r="N44" s="19">
        <v>180241</v>
      </c>
      <c r="O44" s="24">
        <f t="shared" si="1"/>
        <v>0.83518178438867963</v>
      </c>
      <c r="P44">
        <v>2017</v>
      </c>
      <c r="Q44" s="2">
        <v>0.73799999999999999</v>
      </c>
      <c r="R44" s="2">
        <v>0.64600000000000002</v>
      </c>
      <c r="S44" s="2">
        <f t="shared" si="2"/>
        <v>-9.1999999999999971E-2</v>
      </c>
      <c r="T44" s="7">
        <v>24584693.571428575</v>
      </c>
      <c r="U44" t="s">
        <v>251</v>
      </c>
      <c r="V44" s="7">
        <v>445223.21272727282</v>
      </c>
      <c r="W44" t="s">
        <v>257</v>
      </c>
      <c r="X44" s="7">
        <v>433240.75384615391</v>
      </c>
      <c r="Y44" t="s">
        <v>249</v>
      </c>
      <c r="Z44" s="7">
        <v>0</v>
      </c>
      <c r="AB44" s="7">
        <v>0</v>
      </c>
      <c r="AD44" s="7">
        <v>0</v>
      </c>
      <c r="AF44" s="7">
        <v>0</v>
      </c>
      <c r="AH44" s="7">
        <v>0</v>
      </c>
      <c r="AJ44" s="7">
        <f t="shared" si="3"/>
        <v>25463157.538001999</v>
      </c>
      <c r="AK44" s="7">
        <v>0</v>
      </c>
      <c r="AM44" s="7">
        <v>0</v>
      </c>
      <c r="AO44" s="7">
        <v>0</v>
      </c>
      <c r="AQ44" s="7">
        <f t="shared" si="4"/>
        <v>0</v>
      </c>
      <c r="AR44" s="7">
        <f t="shared" si="5"/>
        <v>141.27283768954899</v>
      </c>
      <c r="AS44" s="7">
        <f t="shared" si="6"/>
        <v>0</v>
      </c>
      <c r="AT44" s="7">
        <v>2.8469990438236392</v>
      </c>
      <c r="AU44" s="7">
        <v>0</v>
      </c>
    </row>
    <row r="45" spans="1:47" x14ac:dyDescent="0.3">
      <c r="A45" t="s">
        <v>36</v>
      </c>
      <c r="B45">
        <v>2</v>
      </c>
      <c r="C45" t="s">
        <v>80</v>
      </c>
      <c r="D45">
        <v>44</v>
      </c>
      <c r="E45" s="13">
        <v>41373</v>
      </c>
      <c r="F45" s="19">
        <v>42988</v>
      </c>
      <c r="G45" s="19">
        <v>351005</v>
      </c>
      <c r="H45" s="19">
        <v>410462</v>
      </c>
      <c r="I45" s="24">
        <f t="shared" si="0"/>
        <v>0.8551461523843864</v>
      </c>
      <c r="J45">
        <v>2013</v>
      </c>
      <c r="K45" s="13">
        <v>42958</v>
      </c>
      <c r="L45" s="19">
        <v>126475</v>
      </c>
      <c r="M45" s="19">
        <v>422215</v>
      </c>
      <c r="N45" s="19">
        <v>559866</v>
      </c>
      <c r="O45" s="24">
        <f t="shared" si="1"/>
        <v>0.75413581106907723</v>
      </c>
      <c r="P45">
        <v>2017</v>
      </c>
      <c r="Q45" s="2">
        <v>0.124</v>
      </c>
      <c r="R45" s="2">
        <v>0.30199999999999999</v>
      </c>
      <c r="S45" s="2">
        <f t="shared" si="2"/>
        <v>0.17799999999999999</v>
      </c>
      <c r="T45" s="7">
        <v>6302468.833333333</v>
      </c>
      <c r="U45" t="s">
        <v>257</v>
      </c>
      <c r="V45" s="7">
        <v>49390808.110909082</v>
      </c>
      <c r="W45" t="s">
        <v>262</v>
      </c>
      <c r="X45" s="7">
        <v>0</v>
      </c>
      <c r="Z45" s="7">
        <v>0</v>
      </c>
      <c r="AB45" s="7">
        <v>0</v>
      </c>
      <c r="AD45" s="7">
        <v>0</v>
      </c>
      <c r="AF45" s="7">
        <v>0</v>
      </c>
      <c r="AH45" s="7">
        <v>0</v>
      </c>
      <c r="AJ45" s="7">
        <f t="shared" si="3"/>
        <v>55693276.944242418</v>
      </c>
      <c r="AK45" s="7">
        <v>0</v>
      </c>
      <c r="AM45" s="7">
        <v>0</v>
      </c>
      <c r="AO45" s="7">
        <v>0</v>
      </c>
      <c r="AQ45" s="7">
        <f t="shared" si="4"/>
        <v>0</v>
      </c>
      <c r="AR45" s="7">
        <f t="shared" si="5"/>
        <v>99.476083463261602</v>
      </c>
      <c r="AS45" s="7">
        <f t="shared" si="6"/>
        <v>0</v>
      </c>
      <c r="AT45" s="7">
        <v>0</v>
      </c>
      <c r="AU45" s="7">
        <v>5.3892688382899507</v>
      </c>
    </row>
    <row r="46" spans="1:47" x14ac:dyDescent="0.3">
      <c r="A46" t="s">
        <v>36</v>
      </c>
      <c r="B46">
        <v>2</v>
      </c>
      <c r="C46" t="s">
        <v>81</v>
      </c>
      <c r="D46">
        <v>45</v>
      </c>
      <c r="E46" s="13">
        <v>41373</v>
      </c>
      <c r="F46" s="19">
        <v>8186</v>
      </c>
      <c r="G46" s="19">
        <v>220928</v>
      </c>
      <c r="H46" s="19">
        <v>251305</v>
      </c>
      <c r="I46" s="24">
        <f t="shared" si="0"/>
        <v>0.87912297805455519</v>
      </c>
      <c r="J46">
        <v>2013</v>
      </c>
      <c r="K46" s="13">
        <v>42958</v>
      </c>
      <c r="L46" s="19">
        <v>34239</v>
      </c>
      <c r="M46" s="19">
        <v>277908</v>
      </c>
      <c r="N46" s="19">
        <v>351087</v>
      </c>
      <c r="O46" s="24">
        <f t="shared" si="1"/>
        <v>0.79156448401678214</v>
      </c>
      <c r="P46">
        <v>2017</v>
      </c>
      <c r="Q46" s="2">
        <v>3.7000000000000005E-2</v>
      </c>
      <c r="R46" s="2">
        <v>0.124</v>
      </c>
      <c r="S46" s="2">
        <f t="shared" si="2"/>
        <v>8.6999999999999994E-2</v>
      </c>
      <c r="T46" s="7">
        <v>6302468.833333333</v>
      </c>
      <c r="U46" t="s">
        <v>252</v>
      </c>
      <c r="V46" s="7">
        <v>445223.21272727282</v>
      </c>
      <c r="W46" t="s">
        <v>257</v>
      </c>
      <c r="X46" s="7">
        <v>0</v>
      </c>
      <c r="Z46" s="7">
        <v>0</v>
      </c>
      <c r="AB46" s="7">
        <v>0</v>
      </c>
      <c r="AD46" s="7">
        <v>0</v>
      </c>
      <c r="AF46" s="7">
        <v>0</v>
      </c>
      <c r="AH46" s="7">
        <v>0</v>
      </c>
      <c r="AJ46" s="7">
        <f t="shared" si="3"/>
        <v>6747692.0460606059</v>
      </c>
      <c r="AK46" s="7">
        <v>0</v>
      </c>
      <c r="AM46" s="7">
        <v>0</v>
      </c>
      <c r="AO46" s="7">
        <v>0</v>
      </c>
      <c r="AQ46" s="7">
        <f t="shared" si="4"/>
        <v>0</v>
      </c>
      <c r="AR46" s="7">
        <f t="shared" si="5"/>
        <v>19.21943007306054</v>
      </c>
      <c r="AS46" s="7">
        <f t="shared" si="6"/>
        <v>0</v>
      </c>
      <c r="AT46" s="7">
        <v>3.8661916192443808</v>
      </c>
      <c r="AU46" s="7">
        <v>4.6124955083300518</v>
      </c>
    </row>
    <row r="47" spans="1:47" x14ac:dyDescent="0.3">
      <c r="A47" t="s">
        <v>36</v>
      </c>
      <c r="B47">
        <v>2</v>
      </c>
      <c r="C47" t="s">
        <v>82</v>
      </c>
      <c r="D47">
        <v>46</v>
      </c>
      <c r="E47" s="13">
        <v>41373</v>
      </c>
      <c r="F47" s="19">
        <v>12469</v>
      </c>
      <c r="G47" s="19">
        <v>474779</v>
      </c>
      <c r="H47" s="19">
        <v>567460</v>
      </c>
      <c r="I47" s="24">
        <f t="shared" si="0"/>
        <v>0.83667395058682548</v>
      </c>
      <c r="J47">
        <v>2013</v>
      </c>
      <c r="K47" s="13">
        <v>42958</v>
      </c>
      <c r="L47" s="19">
        <v>63399</v>
      </c>
      <c r="M47" s="19">
        <v>557529</v>
      </c>
      <c r="N47" s="19">
        <v>743929</v>
      </c>
      <c r="O47" s="24">
        <f t="shared" si="1"/>
        <v>0.74943845447616642</v>
      </c>
      <c r="P47">
        <v>2017</v>
      </c>
      <c r="Q47" s="2">
        <v>2.7000000000000003E-2</v>
      </c>
      <c r="R47" s="2">
        <v>0.115</v>
      </c>
      <c r="S47" s="2">
        <f t="shared" si="2"/>
        <v>8.7999999999999995E-2</v>
      </c>
      <c r="T47" s="7">
        <v>219764534.00000003</v>
      </c>
      <c r="U47" s="16" t="s">
        <v>220</v>
      </c>
      <c r="V47" s="7">
        <v>445223.21272727282</v>
      </c>
      <c r="W47" s="16" t="s">
        <v>257</v>
      </c>
      <c r="X47" s="7">
        <v>377325445.60000002</v>
      </c>
      <c r="Y47" s="16" t="s">
        <v>220</v>
      </c>
      <c r="Z47" s="7">
        <v>49390808.110909082</v>
      </c>
      <c r="AA47" s="16" t="s">
        <v>262</v>
      </c>
      <c r="AB47" s="7">
        <v>0</v>
      </c>
      <c r="AC47" s="16"/>
      <c r="AD47" s="7">
        <v>0</v>
      </c>
      <c r="AE47" s="16"/>
      <c r="AF47" s="7">
        <v>0</v>
      </c>
      <c r="AG47" s="16"/>
      <c r="AH47" s="7">
        <v>0</v>
      </c>
      <c r="AI47" s="16"/>
      <c r="AJ47" s="7">
        <f t="shared" si="3"/>
        <v>646926010.92363644</v>
      </c>
      <c r="AK47" s="7">
        <v>0</v>
      </c>
      <c r="AM47" s="7">
        <v>0</v>
      </c>
      <c r="AO47" s="7">
        <v>0</v>
      </c>
      <c r="AQ47" s="7">
        <f t="shared" si="4"/>
        <v>0</v>
      </c>
      <c r="AR47" s="7">
        <f t="shared" si="5"/>
        <v>869.60719493881334</v>
      </c>
      <c r="AS47" s="7">
        <f t="shared" si="6"/>
        <v>0</v>
      </c>
      <c r="AT47" s="7">
        <v>0</v>
      </c>
      <c r="AU47" s="7">
        <v>2.0921039071335281</v>
      </c>
    </row>
    <row r="48" spans="1:47" x14ac:dyDescent="0.3">
      <c r="A48" t="s">
        <v>36</v>
      </c>
      <c r="B48">
        <v>2</v>
      </c>
      <c r="C48" t="s">
        <v>83</v>
      </c>
      <c r="D48">
        <v>47</v>
      </c>
      <c r="E48" s="13">
        <v>41373</v>
      </c>
      <c r="F48" s="19">
        <v>2542</v>
      </c>
      <c r="G48" s="19">
        <v>167573</v>
      </c>
      <c r="H48" s="19">
        <v>202822</v>
      </c>
      <c r="I48" s="24">
        <f t="shared" si="0"/>
        <v>0.82620721617970438</v>
      </c>
      <c r="J48">
        <v>2013</v>
      </c>
      <c r="K48" s="13">
        <v>42958</v>
      </c>
      <c r="L48" s="19">
        <v>18275</v>
      </c>
      <c r="M48" s="19">
        <v>201958</v>
      </c>
      <c r="N48" s="19">
        <v>272415</v>
      </c>
      <c r="O48" s="24">
        <f t="shared" si="1"/>
        <v>0.74136152561349411</v>
      </c>
      <c r="P48">
        <v>2017</v>
      </c>
      <c r="Q48" s="2">
        <v>1.4999999999999999E-2</v>
      </c>
      <c r="R48" s="2">
        <v>9.0999999999999998E-2</v>
      </c>
      <c r="S48" s="2">
        <f t="shared" si="2"/>
        <v>7.5999999999999998E-2</v>
      </c>
      <c r="T48" s="7">
        <v>445223.21272727282</v>
      </c>
      <c r="U48" t="s">
        <v>257</v>
      </c>
      <c r="V48" s="7">
        <v>49390808.110909082</v>
      </c>
      <c r="W48" t="s">
        <v>262</v>
      </c>
      <c r="X48" s="7">
        <v>0</v>
      </c>
      <c r="Z48" s="7">
        <v>0</v>
      </c>
      <c r="AB48" s="7">
        <v>0</v>
      </c>
      <c r="AD48" s="7">
        <v>0</v>
      </c>
      <c r="AF48" s="7">
        <v>0</v>
      </c>
      <c r="AH48" s="7">
        <v>0</v>
      </c>
      <c r="AJ48" s="7">
        <f t="shared" si="3"/>
        <v>49836031.323636353</v>
      </c>
      <c r="AK48" s="7">
        <v>0</v>
      </c>
      <c r="AM48" s="7">
        <v>0</v>
      </c>
      <c r="AO48" s="7">
        <v>0</v>
      </c>
      <c r="AQ48" s="7">
        <f t="shared" si="4"/>
        <v>0</v>
      </c>
      <c r="AR48" s="7">
        <f t="shared" si="5"/>
        <v>182.94158296582916</v>
      </c>
      <c r="AS48" s="7">
        <f t="shared" si="6"/>
        <v>0</v>
      </c>
      <c r="AT48" s="7">
        <v>0</v>
      </c>
      <c r="AU48" s="7">
        <v>0</v>
      </c>
    </row>
    <row r="49" spans="46:47" x14ac:dyDescent="0.3">
      <c r="AT49" s="7">
        <v>0</v>
      </c>
      <c r="AU49" s="7">
        <v>4.202269453777312</v>
      </c>
    </row>
    <row r="50" spans="46:47" x14ac:dyDescent="0.3">
      <c r="AT50" s="7">
        <v>0</v>
      </c>
      <c r="AU50" s="7">
        <v>4.03205217666659</v>
      </c>
    </row>
    <row r="51" spans="46:47" x14ac:dyDescent="0.3">
      <c r="AT51" s="7">
        <v>0</v>
      </c>
      <c r="AU51" s="7">
        <v>5.0661979698114212</v>
      </c>
    </row>
    <row r="52" spans="46:47" x14ac:dyDescent="0.3">
      <c r="AT52" s="7">
        <v>0</v>
      </c>
      <c r="AU52" s="7">
        <v>0</v>
      </c>
    </row>
    <row r="53" spans="46:47" x14ac:dyDescent="0.3">
      <c r="AT53" s="7">
        <v>3.7603249970920318</v>
      </c>
      <c r="AU53" s="7">
        <v>3.3859067184639451</v>
      </c>
    </row>
    <row r="54" spans="46:47" x14ac:dyDescent="0.3">
      <c r="AT54" s="7">
        <v>0</v>
      </c>
      <c r="AU54" s="7">
        <v>5.5666717340977421</v>
      </c>
    </row>
    <row r="55" spans="46:47" x14ac:dyDescent="0.3">
      <c r="AT55" s="7">
        <v>3.0269567300779969</v>
      </c>
      <c r="AU55" s="7">
        <v>0</v>
      </c>
    </row>
    <row r="56" spans="46:47" x14ac:dyDescent="0.3">
      <c r="AT56" s="7">
        <v>3.9192138792170628</v>
      </c>
      <c r="AU56" s="7">
        <v>0</v>
      </c>
    </row>
    <row r="57" spans="46:47" x14ac:dyDescent="0.3">
      <c r="AT57" s="7">
        <v>5.2384032770247728</v>
      </c>
      <c r="AU57" s="7">
        <v>5.2521887418270676</v>
      </c>
    </row>
    <row r="58" spans="46:47" x14ac:dyDescent="0.3">
      <c r="AT58" s="7">
        <v>2.7670021743065991</v>
      </c>
      <c r="AU58" s="7">
        <v>0</v>
      </c>
    </row>
    <row r="59" spans="46:47" x14ac:dyDescent="0.3">
      <c r="AT59" s="7">
        <v>2.6162431131954902</v>
      </c>
      <c r="AU59" s="7">
        <v>4.5584153152917253</v>
      </c>
    </row>
    <row r="60" spans="46:47" x14ac:dyDescent="0.3">
      <c r="AT60" s="7">
        <v>4.8062631590829294</v>
      </c>
      <c r="AU60" s="7">
        <v>0</v>
      </c>
    </row>
    <row r="61" spans="46:47" x14ac:dyDescent="0.3">
      <c r="AT61" s="7">
        <v>0</v>
      </c>
      <c r="AU61" s="7">
        <v>0</v>
      </c>
    </row>
    <row r="62" spans="46:47" x14ac:dyDescent="0.3">
      <c r="AT62" s="7">
        <v>0</v>
      </c>
      <c r="AU62" s="7">
        <v>0</v>
      </c>
    </row>
    <row r="63" spans="46:47" x14ac:dyDescent="0.3">
      <c r="AT63" s="7">
        <v>0</v>
      </c>
      <c r="AU63" s="7">
        <v>0</v>
      </c>
    </row>
    <row r="64" spans="46:47" x14ac:dyDescent="0.3">
      <c r="AT64" s="7">
        <v>4.4257246011048368</v>
      </c>
      <c r="AU64" s="7">
        <v>8.1161001037842304</v>
      </c>
    </row>
    <row r="65" spans="46:47" x14ac:dyDescent="0.3">
      <c r="AT65" s="7">
        <v>0.82073768347914722</v>
      </c>
      <c r="AU65" s="7">
        <v>0</v>
      </c>
    </row>
    <row r="66" spans="46:47" x14ac:dyDescent="0.3">
      <c r="AT66" s="7">
        <v>5.1745609157941868</v>
      </c>
      <c r="AU66" s="7">
        <v>0</v>
      </c>
    </row>
    <row r="67" spans="46:47" x14ac:dyDescent="0.3">
      <c r="AT67" s="7">
        <v>0.84426571516482152</v>
      </c>
      <c r="AU67" s="7">
        <v>0</v>
      </c>
    </row>
    <row r="68" spans="46:47" x14ac:dyDescent="0.3">
      <c r="AT68" s="7">
        <v>0.67996590912918342</v>
      </c>
      <c r="AU68" s="7">
        <v>0</v>
      </c>
    </row>
    <row r="69" spans="46:47" x14ac:dyDescent="0.3">
      <c r="AT69" s="7">
        <v>4.1507011112399752</v>
      </c>
      <c r="AU69" s="7">
        <v>6.9176337000738943</v>
      </c>
    </row>
    <row r="70" spans="46:47" x14ac:dyDescent="0.3">
      <c r="AT70" s="7">
        <v>6.9815726507525246</v>
      </c>
      <c r="AU70" s="7">
        <v>7.5097910040963916</v>
      </c>
    </row>
    <row r="71" spans="46:47" x14ac:dyDescent="0.3">
      <c r="AT71" s="7">
        <v>5.8850778444624563</v>
      </c>
      <c r="AU71" s="7">
        <v>10.557333654184358</v>
      </c>
    </row>
    <row r="72" spans="46:47" x14ac:dyDescent="0.3">
      <c r="AT72" s="7">
        <v>5.752869391106489</v>
      </c>
      <c r="AU72" s="7">
        <v>6.7849542180591227</v>
      </c>
    </row>
    <row r="73" spans="46:47" x14ac:dyDescent="0.3">
      <c r="AT73" s="7">
        <v>6.319679050536088</v>
      </c>
      <c r="AU73" s="7">
        <v>8.099729796791415</v>
      </c>
    </row>
    <row r="74" spans="46:47" x14ac:dyDescent="0.3">
      <c r="AT74" s="7">
        <v>5.776690643153696</v>
      </c>
      <c r="AU74" s="7">
        <v>0</v>
      </c>
    </row>
    <row r="75" spans="46:47" x14ac:dyDescent="0.3">
      <c r="AT75" s="7">
        <v>0.89095292317794106</v>
      </c>
      <c r="AU75" s="7">
        <v>0</v>
      </c>
    </row>
    <row r="76" spans="46:47" x14ac:dyDescent="0.3">
      <c r="AT76" s="7">
        <v>5.8257326075334133</v>
      </c>
      <c r="AU76" s="7">
        <v>0</v>
      </c>
    </row>
    <row r="77" spans="46:47" x14ac:dyDescent="0.3">
      <c r="AT77" s="7">
        <v>2.7225281357954887</v>
      </c>
      <c r="AU77" s="7">
        <v>0</v>
      </c>
    </row>
    <row r="78" spans="46:47" x14ac:dyDescent="0.3">
      <c r="AT78" s="7">
        <v>5.4715265271797149</v>
      </c>
      <c r="AU78" s="7">
        <v>6.7188645997308392</v>
      </c>
    </row>
    <row r="79" spans="46:47" x14ac:dyDescent="0.3">
      <c r="AT79" s="7">
        <v>2.6649529671625771</v>
      </c>
      <c r="AU79" s="7">
        <v>7.1003882185015739</v>
      </c>
    </row>
    <row r="80" spans="46:47" x14ac:dyDescent="0.3">
      <c r="AT80" s="7">
        <v>5.1966146925192431</v>
      </c>
      <c r="AU80" s="7">
        <v>0</v>
      </c>
    </row>
    <row r="81" spans="46:47" x14ac:dyDescent="0.3">
      <c r="AT81" s="7">
        <v>0.49073768448960642</v>
      </c>
      <c r="AU81" s="7">
        <v>0</v>
      </c>
    </row>
    <row r="82" spans="46:47" x14ac:dyDescent="0.3">
      <c r="AT82" s="7">
        <v>1.1277536119433709</v>
      </c>
      <c r="AU82" s="7">
        <v>0</v>
      </c>
    </row>
    <row r="83" spans="46:47" x14ac:dyDescent="0.3">
      <c r="AT83" s="7">
        <v>4.7039185768622707</v>
      </c>
      <c r="AU83" s="7">
        <v>7.676867606065013</v>
      </c>
    </row>
    <row r="84" spans="46:47" x14ac:dyDescent="0.3">
      <c r="AT84" s="7">
        <v>6.666756204977121</v>
      </c>
      <c r="AU84" s="7">
        <v>6.7814384128942313</v>
      </c>
    </row>
    <row r="85" spans="46:47" x14ac:dyDescent="0.3">
      <c r="AT85" s="7">
        <v>5.2031610037908287</v>
      </c>
      <c r="AU85" s="7">
        <v>0</v>
      </c>
    </row>
    <row r="86" spans="46:47" x14ac:dyDescent="0.3">
      <c r="AT86" s="7">
        <v>5.0581552759181454</v>
      </c>
      <c r="AU86" s="7">
        <v>0</v>
      </c>
    </row>
    <row r="87" spans="46:47" x14ac:dyDescent="0.3">
      <c r="AT87" s="7">
        <v>2.7178765534053948</v>
      </c>
      <c r="AU87" s="7">
        <v>0</v>
      </c>
    </row>
    <row r="88" spans="46:47" x14ac:dyDescent="0.3">
      <c r="AT88" s="7">
        <v>2.5280126770978568</v>
      </c>
      <c r="AU88" s="7">
        <v>0</v>
      </c>
    </row>
    <row r="89" spans="46:47" x14ac:dyDescent="0.3">
      <c r="AT89" s="7">
        <v>5.7616291140578682</v>
      </c>
      <c r="AU89" s="7">
        <v>0</v>
      </c>
    </row>
    <row r="90" spans="46:47" x14ac:dyDescent="0.3">
      <c r="AT90" s="7">
        <v>0.76333348919135169</v>
      </c>
      <c r="AU90" s="7">
        <v>0</v>
      </c>
    </row>
    <row r="91" spans="46:47" x14ac:dyDescent="0.3">
      <c r="AT91" s="7">
        <v>0</v>
      </c>
      <c r="AU91" s="7">
        <v>0</v>
      </c>
    </row>
    <row r="92" spans="46:47" x14ac:dyDescent="0.3">
      <c r="AT92" s="7">
        <v>5.4219421404937016</v>
      </c>
      <c r="AU92" s="7">
        <v>0</v>
      </c>
    </row>
    <row r="93" spans="46:47" x14ac:dyDescent="0.3">
      <c r="AT93" s="7">
        <v>0</v>
      </c>
      <c r="AU93" s="7">
        <v>0</v>
      </c>
    </row>
    <row r="94" spans="46:47" x14ac:dyDescent="0.3">
      <c r="AT94" s="7">
        <v>0.86818298375585179</v>
      </c>
      <c r="AU94" s="7">
        <v>0</v>
      </c>
    </row>
    <row r="95" spans="46:47" x14ac:dyDescent="0.3">
      <c r="AT95" s="7">
        <v>1.2424721730730526</v>
      </c>
      <c r="AU95" s="7">
        <v>0</v>
      </c>
    </row>
    <row r="96" spans="46:47" x14ac:dyDescent="0.3">
      <c r="AT96" s="7">
        <v>5.4728335857239196</v>
      </c>
      <c r="AU96" s="7">
        <v>7.6958897401070239</v>
      </c>
    </row>
    <row r="97" spans="46:47" x14ac:dyDescent="0.3">
      <c r="AT97" s="7">
        <v>4.8952367938335533</v>
      </c>
      <c r="AU97" s="7">
        <v>0</v>
      </c>
    </row>
    <row r="98" spans="46:47" x14ac:dyDescent="0.3">
      <c r="AT98" s="7">
        <v>1.0313202198242613</v>
      </c>
      <c r="AU98" s="7">
        <v>0</v>
      </c>
    </row>
    <row r="99" spans="46:47" x14ac:dyDescent="0.3">
      <c r="AT99" s="7">
        <v>5.1575374237078568</v>
      </c>
      <c r="AU99" s="7">
        <v>6.0227644613005369</v>
      </c>
    </row>
    <row r="100" spans="46:47" x14ac:dyDescent="0.3">
      <c r="AT100" s="7">
        <v>0.82697549521909708</v>
      </c>
      <c r="AU100" s="7">
        <v>0</v>
      </c>
    </row>
    <row r="101" spans="46:47" x14ac:dyDescent="0.3">
      <c r="AT101" s="7">
        <v>1.2726788572011483</v>
      </c>
      <c r="AU101" s="7">
        <v>7.0435317735487919</v>
      </c>
    </row>
    <row r="102" spans="46:47" x14ac:dyDescent="0.3">
      <c r="AT102" s="7">
        <v>5.731878535555067</v>
      </c>
      <c r="AU102" s="7">
        <v>0</v>
      </c>
    </row>
    <row r="103" spans="46:47" x14ac:dyDescent="0.3">
      <c r="AT103" s="7">
        <v>4.9951800171657634</v>
      </c>
      <c r="AU103" s="7">
        <v>0</v>
      </c>
    </row>
    <row r="104" spans="46:47" x14ac:dyDescent="0.3">
      <c r="AT104" s="7">
        <v>4.8979295554725741</v>
      </c>
      <c r="AU104" s="7">
        <v>0</v>
      </c>
    </row>
    <row r="105" spans="46:47" x14ac:dyDescent="0.3">
      <c r="AT105" s="7">
        <v>5.4980772906740851</v>
      </c>
      <c r="AU105" s="7">
        <v>0</v>
      </c>
    </row>
    <row r="106" spans="46:47" x14ac:dyDescent="0.3">
      <c r="AT106" s="7">
        <v>4.9577466062682589</v>
      </c>
      <c r="AU106" s="7">
        <v>0</v>
      </c>
    </row>
    <row r="107" spans="46:47" x14ac:dyDescent="0.3">
      <c r="AT107" s="7">
        <v>4.6099197236885363</v>
      </c>
      <c r="AU107" s="7">
        <v>0</v>
      </c>
    </row>
    <row r="108" spans="46:47" x14ac:dyDescent="0.3">
      <c r="AT108" s="7">
        <v>3.0066440268973857</v>
      </c>
      <c r="AU108" s="7">
        <v>0</v>
      </c>
    </row>
    <row r="109" spans="46:47" x14ac:dyDescent="0.3">
      <c r="AT109" s="7">
        <v>6.7691908934291121</v>
      </c>
      <c r="AU109" s="7">
        <v>0</v>
      </c>
    </row>
    <row r="110" spans="46:47" x14ac:dyDescent="0.3">
      <c r="AT110" s="7">
        <v>5.2146182233189453</v>
      </c>
      <c r="AU110" s="7">
        <v>0</v>
      </c>
    </row>
  </sheetData>
  <phoneticPr fontId="9" type="noConversion"/>
  <conditionalFormatting sqref="U8">
    <cfRule type="duplicateValues" priority="26"/>
  </conditionalFormatting>
  <conditionalFormatting sqref="U47 W47 Y47 AA47 AC47 AE47 AG47 AI47">
    <cfRule type="duplicateValues" priority="25"/>
  </conditionalFormatting>
  <conditionalFormatting sqref="U21">
    <cfRule type="duplicateValues" priority="24"/>
  </conditionalFormatting>
  <conditionalFormatting sqref="W21">
    <cfRule type="duplicateValues" priority="23"/>
  </conditionalFormatting>
  <conditionalFormatting sqref="Y44 AA44 AC44 AE44 AG44 AI44">
    <cfRule type="duplicateValues" priority="22"/>
  </conditionalFormatting>
  <conditionalFormatting sqref="Y24 AA24 AC24 AE24 AG24 AI24">
    <cfRule type="duplicateValues" priority="21"/>
  </conditionalFormatting>
  <conditionalFormatting sqref="Y42 AA42 AC42 AE42 AG42 AI42">
    <cfRule type="duplicateValues" priority="20"/>
  </conditionalFormatting>
  <conditionalFormatting sqref="Y12 AC12 AE12 AG12 AI12">
    <cfRule type="duplicateValues" priority="19"/>
  </conditionalFormatting>
  <conditionalFormatting sqref="Y40 AA40 AC40 AE40 AG40 AI40">
    <cfRule type="duplicateValues" priority="18"/>
  </conditionalFormatting>
  <conditionalFormatting sqref="Y18 AA18 AC18 AE18 AG18 AI18">
    <cfRule type="duplicateValues" priority="17"/>
  </conditionalFormatting>
  <conditionalFormatting sqref="Y23 AA23 AC23 AE23 AG23 AI23">
    <cfRule type="duplicateValues" priority="16"/>
  </conditionalFormatting>
  <conditionalFormatting sqref="Y8 AA8 AC8 AE8 AG8 AI8">
    <cfRule type="duplicateValues" priority="15"/>
  </conditionalFormatting>
  <conditionalFormatting sqref="Y7 AA7 AC7 AE7 AG7 AI7">
    <cfRule type="duplicateValues" priority="14"/>
  </conditionalFormatting>
  <conditionalFormatting sqref="Y14 AA14 AC14 AE14 AG14 AI14">
    <cfRule type="duplicateValues" priority="13"/>
  </conditionalFormatting>
  <conditionalFormatting sqref="Y22 AA22 AC22 AE22 AG22 AI22">
    <cfRule type="duplicateValues" priority="12"/>
  </conditionalFormatting>
  <conditionalFormatting sqref="Y11 AA11:AA12 AC11 AE11 AG11 AI11">
    <cfRule type="duplicateValues" priority="11"/>
  </conditionalFormatting>
  <conditionalFormatting sqref="Y39 AA39 AC39 AE39 AG39 AI39">
    <cfRule type="duplicateValues" priority="10"/>
  </conditionalFormatting>
  <conditionalFormatting sqref="U37">
    <cfRule type="duplicateValues" priority="9"/>
  </conditionalFormatting>
  <conditionalFormatting sqref="U34">
    <cfRule type="duplicateValues" priority="8"/>
  </conditionalFormatting>
  <conditionalFormatting sqref="Y21 AA21 AC21 AE21 AG21 AI21">
    <cfRule type="duplicateValues" priority="7"/>
  </conditionalFormatting>
  <conditionalFormatting sqref="W8">
    <cfRule type="duplicateValues" priority="6"/>
  </conditionalFormatting>
  <conditionalFormatting sqref="U2">
    <cfRule type="duplicateValues" priority="5"/>
  </conditionalFormatting>
  <conditionalFormatting sqref="U10">
    <cfRule type="duplicateValues" priority="4"/>
  </conditionalFormatting>
  <conditionalFormatting sqref="U11">
    <cfRule type="duplicateValues" priority="3"/>
  </conditionalFormatting>
  <conditionalFormatting sqref="U16">
    <cfRule type="duplicateValues" priority="2"/>
  </conditionalFormatting>
  <conditionalFormatting sqref="U17">
    <cfRule type="duplicateValues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0325-607B-4125-B650-89EA9EDFCD12}">
  <dimension ref="A1:T26"/>
  <sheetViews>
    <sheetView topLeftCell="B1" zoomScale="58" zoomScaleNormal="58" workbookViewId="0">
      <selection activeCell="C47" sqref="C47"/>
    </sheetView>
  </sheetViews>
  <sheetFormatPr defaultRowHeight="15.6" x14ac:dyDescent="0.3"/>
  <cols>
    <col min="1" max="1" width="77.69921875" customWidth="1"/>
    <col min="2" max="2" width="14.19921875" customWidth="1"/>
    <col min="3" max="3" width="79.69921875" customWidth="1"/>
    <col min="4" max="5" width="14.3984375" customWidth="1"/>
    <col min="6" max="6" width="44.5" customWidth="1"/>
    <col min="7" max="7" width="18.59765625" customWidth="1"/>
    <col min="8" max="8" width="8.59765625" customWidth="1"/>
    <col min="10" max="10" width="12.69921875" customWidth="1"/>
    <col min="11" max="11" width="12" customWidth="1"/>
    <col min="12" max="12" width="13.5" bestFit="1" customWidth="1"/>
    <col min="13" max="13" width="13.5" customWidth="1"/>
    <col min="14" max="14" width="12" customWidth="1"/>
    <col min="15" max="15" width="16.3984375" customWidth="1"/>
  </cols>
  <sheetData>
    <row r="1" spans="1:20" s="5" customFormat="1" x14ac:dyDescent="0.3">
      <c r="A1" s="5" t="s">
        <v>121</v>
      </c>
      <c r="B1" s="5" t="s">
        <v>126</v>
      </c>
      <c r="C1" s="5" t="s">
        <v>161</v>
      </c>
      <c r="D1" s="5" t="s">
        <v>324</v>
      </c>
      <c r="E1" s="5" t="s">
        <v>152</v>
      </c>
      <c r="F1" s="5" t="s">
        <v>132</v>
      </c>
      <c r="G1" s="5" t="s">
        <v>234</v>
      </c>
      <c r="H1" s="5" t="s">
        <v>174</v>
      </c>
      <c r="I1" s="5" t="s">
        <v>122</v>
      </c>
      <c r="J1" s="5" t="s">
        <v>123</v>
      </c>
      <c r="K1" s="5" t="s">
        <v>124</v>
      </c>
      <c r="L1" s="5" t="s">
        <v>235</v>
      </c>
      <c r="M1" s="5" t="s">
        <v>238</v>
      </c>
      <c r="N1" s="5" t="s">
        <v>237</v>
      </c>
      <c r="O1" s="5" t="s">
        <v>320</v>
      </c>
      <c r="P1" s="5" t="s">
        <v>138</v>
      </c>
      <c r="Q1" s="5" t="s">
        <v>193</v>
      </c>
      <c r="T1" s="5" t="s">
        <v>125</v>
      </c>
    </row>
    <row r="2" spans="1:20" s="8" customFormat="1" x14ac:dyDescent="0.3">
      <c r="A2" s="8" t="s">
        <v>196</v>
      </c>
      <c r="B2" s="8" t="s">
        <v>190</v>
      </c>
      <c r="C2" s="8" t="s">
        <v>97</v>
      </c>
      <c r="D2" s="8" t="s">
        <v>184</v>
      </c>
      <c r="E2" s="8">
        <v>0</v>
      </c>
      <c r="F2" s="8" t="s">
        <v>197</v>
      </c>
      <c r="G2" s="8">
        <v>1</v>
      </c>
      <c r="H2" s="8">
        <v>2012</v>
      </c>
      <c r="I2" s="8">
        <v>2012</v>
      </c>
      <c r="J2" s="8" t="s">
        <v>318</v>
      </c>
      <c r="L2" s="10">
        <v>79872283</v>
      </c>
      <c r="M2" s="10">
        <v>1.113518</v>
      </c>
      <c r="N2" s="8">
        <f t="shared" ref="N2:N26" si="0">L2*M2</f>
        <v>88939224.821594</v>
      </c>
      <c r="T2" s="9" t="s">
        <v>199</v>
      </c>
    </row>
    <row r="3" spans="1:20" s="8" customFormat="1" ht="15.6" customHeight="1" x14ac:dyDescent="0.3">
      <c r="A3" s="8" t="s">
        <v>198</v>
      </c>
      <c r="B3" s="8" t="s">
        <v>190</v>
      </c>
      <c r="C3" s="8" t="s">
        <v>98</v>
      </c>
      <c r="D3" s="8" t="s">
        <v>184</v>
      </c>
      <c r="E3" s="8">
        <v>0</v>
      </c>
      <c r="F3" s="8" t="s">
        <v>197</v>
      </c>
      <c r="G3" s="8">
        <v>1</v>
      </c>
      <c r="H3" s="8">
        <v>2013</v>
      </c>
      <c r="I3" s="8">
        <v>2014</v>
      </c>
      <c r="J3" s="8" t="s">
        <v>318</v>
      </c>
      <c r="L3" s="10">
        <v>38120224</v>
      </c>
      <c r="M3" s="10">
        <v>1.0974429999999999</v>
      </c>
      <c r="N3" s="8">
        <f t="shared" si="0"/>
        <v>41834772.987232</v>
      </c>
      <c r="T3" s="9" t="s">
        <v>199</v>
      </c>
    </row>
    <row r="4" spans="1:20" s="8" customFormat="1" x14ac:dyDescent="0.3">
      <c r="A4" s="8" t="s">
        <v>200</v>
      </c>
      <c r="B4" s="8" t="s">
        <v>190</v>
      </c>
      <c r="C4" s="8" t="s">
        <v>98</v>
      </c>
      <c r="D4" s="8" t="s">
        <v>184</v>
      </c>
      <c r="E4" s="8">
        <v>0</v>
      </c>
      <c r="F4" s="8" t="s">
        <v>197</v>
      </c>
      <c r="G4" s="8">
        <v>1</v>
      </c>
      <c r="H4" s="8">
        <v>2013</v>
      </c>
      <c r="I4" s="8">
        <v>2014</v>
      </c>
      <c r="J4" s="8" t="s">
        <v>318</v>
      </c>
      <c r="L4" s="10">
        <v>21474127</v>
      </c>
      <c r="M4" s="8">
        <v>1.0974429999999999</v>
      </c>
      <c r="N4" s="8">
        <f t="shared" si="0"/>
        <v>23566630.357260998</v>
      </c>
      <c r="T4" s="9" t="s">
        <v>199</v>
      </c>
    </row>
    <row r="5" spans="1:20" s="8" customFormat="1" x14ac:dyDescent="0.3">
      <c r="A5" s="8" t="s">
        <v>201</v>
      </c>
      <c r="B5" s="8" t="s">
        <v>190</v>
      </c>
      <c r="C5" s="8" t="s">
        <v>115</v>
      </c>
      <c r="D5" s="8" t="s">
        <v>184</v>
      </c>
      <c r="E5" s="8">
        <v>0</v>
      </c>
      <c r="F5" s="8" t="s">
        <v>202</v>
      </c>
      <c r="G5" s="8">
        <v>1</v>
      </c>
      <c r="H5" s="8">
        <v>2012</v>
      </c>
      <c r="I5" s="8">
        <v>2013</v>
      </c>
      <c r="J5" s="8" t="s">
        <v>318</v>
      </c>
      <c r="L5" s="10">
        <v>51158757</v>
      </c>
      <c r="M5" s="8">
        <v>1.113518</v>
      </c>
      <c r="N5" s="8">
        <f t="shared" si="0"/>
        <v>56966196.777125999</v>
      </c>
      <c r="T5" s="9" t="s">
        <v>199</v>
      </c>
    </row>
    <row r="6" spans="1:20" s="8" customFormat="1" ht="16.8" customHeight="1" x14ac:dyDescent="0.3">
      <c r="A6" s="8" t="s">
        <v>203</v>
      </c>
      <c r="B6" s="8" t="s">
        <v>84</v>
      </c>
      <c r="C6" s="8" t="s">
        <v>204</v>
      </c>
      <c r="D6" s="8" t="s">
        <v>184</v>
      </c>
      <c r="E6" s="8">
        <v>0</v>
      </c>
      <c r="F6" s="8" t="s">
        <v>133</v>
      </c>
      <c r="G6" s="8">
        <v>1</v>
      </c>
      <c r="H6" s="8">
        <v>2013</v>
      </c>
      <c r="I6" s="8">
        <v>2014</v>
      </c>
      <c r="J6" s="8" t="s">
        <v>318</v>
      </c>
      <c r="L6" s="10">
        <v>36792771</v>
      </c>
      <c r="M6" s="8">
        <v>1.0974429999999999</v>
      </c>
      <c r="N6" s="8">
        <f t="shared" si="0"/>
        <v>40377968.984552994</v>
      </c>
      <c r="O6" s="8">
        <f>(N6/2)</f>
        <v>20188984.492276497</v>
      </c>
      <c r="T6" s="9" t="s">
        <v>199</v>
      </c>
    </row>
    <row r="7" spans="1:20" s="8" customFormat="1" x14ac:dyDescent="0.3">
      <c r="A7" s="8" t="s">
        <v>205</v>
      </c>
      <c r="B7" s="8" t="s">
        <v>84</v>
      </c>
      <c r="C7" s="8" t="s">
        <v>94</v>
      </c>
      <c r="D7" s="8" t="s">
        <v>184</v>
      </c>
      <c r="E7" s="8">
        <v>0</v>
      </c>
      <c r="F7" s="8" t="s">
        <v>197</v>
      </c>
      <c r="G7" s="8">
        <v>1</v>
      </c>
      <c r="H7" s="8">
        <v>2012</v>
      </c>
      <c r="I7" s="8">
        <v>2013</v>
      </c>
      <c r="J7" s="8" t="s">
        <v>318</v>
      </c>
      <c r="L7" s="10">
        <v>27111850</v>
      </c>
      <c r="M7" s="8">
        <v>1.113518</v>
      </c>
      <c r="N7" s="8">
        <f t="shared" si="0"/>
        <v>30189532.988299999</v>
      </c>
      <c r="T7" s="9" t="s">
        <v>199</v>
      </c>
    </row>
    <row r="8" spans="1:20" s="8" customFormat="1" x14ac:dyDescent="0.3">
      <c r="A8" s="8" t="s">
        <v>207</v>
      </c>
      <c r="B8" s="8" t="s">
        <v>84</v>
      </c>
      <c r="C8" s="8" t="s">
        <v>208</v>
      </c>
      <c r="D8" s="8" t="s">
        <v>184</v>
      </c>
      <c r="E8" s="8">
        <v>0</v>
      </c>
      <c r="F8" s="8" t="s">
        <v>133</v>
      </c>
      <c r="G8" s="8">
        <v>0</v>
      </c>
      <c r="H8" s="8">
        <v>2014</v>
      </c>
      <c r="I8" s="8">
        <v>2015</v>
      </c>
      <c r="J8" s="8" t="s">
        <v>318</v>
      </c>
      <c r="L8" s="10">
        <v>69231829</v>
      </c>
      <c r="M8" s="10">
        <v>1.0799240000000001</v>
      </c>
      <c r="N8" s="8">
        <f t="shared" si="0"/>
        <v>74765113.700996011</v>
      </c>
      <c r="T8" s="9" t="s">
        <v>199</v>
      </c>
    </row>
    <row r="9" spans="1:20" s="8" customFormat="1" x14ac:dyDescent="0.3">
      <c r="A9" s="8" t="s">
        <v>192</v>
      </c>
      <c r="B9" s="8" t="s">
        <v>190</v>
      </c>
      <c r="C9" s="8" t="s">
        <v>194</v>
      </c>
      <c r="D9" s="8" t="s">
        <v>184</v>
      </c>
      <c r="E9" s="8">
        <v>0</v>
      </c>
      <c r="F9" s="8" t="s">
        <v>133</v>
      </c>
      <c r="G9" s="8">
        <v>1</v>
      </c>
      <c r="H9" s="8">
        <v>2012</v>
      </c>
      <c r="I9" s="8">
        <v>2012</v>
      </c>
      <c r="J9" s="8" t="s">
        <v>318</v>
      </c>
      <c r="L9" s="10">
        <v>17436628</v>
      </c>
      <c r="M9" s="8">
        <v>1.113518</v>
      </c>
      <c r="N9" s="8">
        <f t="shared" si="0"/>
        <v>19415999.137304001</v>
      </c>
      <c r="O9" s="8">
        <f>(N9/2)</f>
        <v>9707999.5686520003</v>
      </c>
      <c r="T9" s="9" t="s">
        <v>195</v>
      </c>
    </row>
    <row r="10" spans="1:20" s="8" customFormat="1" x14ac:dyDescent="0.3">
      <c r="A10" s="8" t="s">
        <v>128</v>
      </c>
      <c r="B10" s="8" t="s">
        <v>84</v>
      </c>
      <c r="C10" s="8" t="s">
        <v>95</v>
      </c>
      <c r="D10" s="8" t="s">
        <v>153</v>
      </c>
      <c r="E10" s="8">
        <v>1</v>
      </c>
      <c r="F10" s="8" t="s">
        <v>133</v>
      </c>
      <c r="G10" s="8">
        <v>0</v>
      </c>
      <c r="H10" s="8">
        <v>2007</v>
      </c>
      <c r="I10" s="8">
        <v>2011</v>
      </c>
      <c r="J10" s="8">
        <v>2018</v>
      </c>
      <c r="K10" s="8">
        <v>120</v>
      </c>
      <c r="L10" s="10">
        <v>823000000</v>
      </c>
      <c r="M10" s="8">
        <v>1.2330209999999999</v>
      </c>
      <c r="N10" s="8">
        <f t="shared" si="0"/>
        <v>1014776282.9999999</v>
      </c>
      <c r="P10" s="8" t="s">
        <v>186</v>
      </c>
      <c r="T10" s="9" t="s">
        <v>187</v>
      </c>
    </row>
    <row r="11" spans="1:20" s="8" customFormat="1" x14ac:dyDescent="0.3">
      <c r="A11" s="8" t="s">
        <v>129</v>
      </c>
      <c r="B11" s="8" t="s">
        <v>84</v>
      </c>
      <c r="C11" s="8" t="s">
        <v>188</v>
      </c>
      <c r="D11" s="8" t="s">
        <v>153</v>
      </c>
      <c r="E11" s="8">
        <v>0</v>
      </c>
      <c r="F11" s="8" t="s">
        <v>182</v>
      </c>
      <c r="G11" s="8">
        <v>0</v>
      </c>
      <c r="H11" s="8">
        <v>2010</v>
      </c>
      <c r="I11" s="8">
        <v>2013</v>
      </c>
      <c r="J11" s="8">
        <v>2016</v>
      </c>
      <c r="L11" s="10">
        <v>876000000</v>
      </c>
      <c r="M11" s="10">
        <v>1.172437</v>
      </c>
      <c r="N11" s="8">
        <f t="shared" si="0"/>
        <v>1027054812</v>
      </c>
      <c r="O11" s="8">
        <f>(N11/2)</f>
        <v>513527406</v>
      </c>
      <c r="P11" s="8" t="s">
        <v>154</v>
      </c>
      <c r="T11" s="9" t="s">
        <v>183</v>
      </c>
    </row>
    <row r="12" spans="1:20" s="8" customFormat="1" x14ac:dyDescent="0.3">
      <c r="A12" s="8" t="s">
        <v>131</v>
      </c>
      <c r="B12" s="8" t="s">
        <v>84</v>
      </c>
      <c r="C12" s="8" t="s">
        <v>189</v>
      </c>
      <c r="D12" s="8" t="s">
        <v>153</v>
      </c>
      <c r="E12" s="8">
        <v>0</v>
      </c>
      <c r="F12" s="8" t="s">
        <v>133</v>
      </c>
      <c r="G12" s="8">
        <v>1</v>
      </c>
      <c r="H12" s="8">
        <v>2012</v>
      </c>
      <c r="I12" s="8">
        <v>2013</v>
      </c>
      <c r="J12" s="8">
        <v>2020</v>
      </c>
      <c r="K12" s="8">
        <v>8100</v>
      </c>
      <c r="L12" s="10">
        <v>1200000000</v>
      </c>
      <c r="M12" s="8">
        <v>1.113518</v>
      </c>
      <c r="N12" s="8">
        <f t="shared" si="0"/>
        <v>1336221600</v>
      </c>
      <c r="O12" s="8">
        <f>(N12/3)</f>
        <v>445407200</v>
      </c>
      <c r="P12" s="8" t="s">
        <v>154</v>
      </c>
      <c r="T12" s="9" t="s">
        <v>181</v>
      </c>
    </row>
    <row r="13" spans="1:20" s="8" customFormat="1" x14ac:dyDescent="0.3">
      <c r="A13" s="8" t="s">
        <v>178</v>
      </c>
      <c r="B13" s="8" t="s">
        <v>84</v>
      </c>
      <c r="C13" s="8" t="s">
        <v>99</v>
      </c>
      <c r="D13" s="8" t="s">
        <v>185</v>
      </c>
      <c r="E13" s="8">
        <v>1</v>
      </c>
      <c r="F13" s="8" t="s">
        <v>133</v>
      </c>
      <c r="G13" s="8">
        <v>1</v>
      </c>
      <c r="H13" s="8">
        <v>2013</v>
      </c>
      <c r="I13" s="8">
        <v>2014</v>
      </c>
      <c r="J13" s="8">
        <v>2020</v>
      </c>
      <c r="L13" s="10">
        <v>430900000</v>
      </c>
      <c r="M13" s="8">
        <v>1.0974429999999999</v>
      </c>
      <c r="N13" s="8">
        <f t="shared" si="0"/>
        <v>472888188.69999999</v>
      </c>
      <c r="P13" s="8" t="s">
        <v>175</v>
      </c>
      <c r="T13" s="9" t="s">
        <v>179</v>
      </c>
    </row>
    <row r="14" spans="1:20" s="8" customFormat="1" x14ac:dyDescent="0.3">
      <c r="A14" s="8" t="s">
        <v>177</v>
      </c>
      <c r="B14" s="8" t="s">
        <v>84</v>
      </c>
      <c r="C14" s="8" t="s">
        <v>112</v>
      </c>
      <c r="D14" s="8" t="s">
        <v>185</v>
      </c>
      <c r="E14" s="8">
        <v>1</v>
      </c>
      <c r="F14" s="8" t="s">
        <v>133</v>
      </c>
      <c r="G14" s="8">
        <v>0</v>
      </c>
      <c r="H14" s="8">
        <v>2013</v>
      </c>
      <c r="I14" s="8">
        <v>2014</v>
      </c>
      <c r="J14" s="8">
        <v>2020</v>
      </c>
      <c r="L14" s="10">
        <v>430900000</v>
      </c>
      <c r="M14" s="8">
        <v>1.0974429999999999</v>
      </c>
      <c r="N14" s="8">
        <f t="shared" si="0"/>
        <v>472888188.69999999</v>
      </c>
      <c r="P14" s="8" t="s">
        <v>175</v>
      </c>
      <c r="T14" s="8" t="s">
        <v>180</v>
      </c>
    </row>
    <row r="15" spans="1:20" s="8" customFormat="1" ht="16.8" customHeight="1" x14ac:dyDescent="0.3">
      <c r="A15" s="8" t="s">
        <v>176</v>
      </c>
      <c r="B15" s="8" t="s">
        <v>84</v>
      </c>
      <c r="C15" s="8" t="s">
        <v>105</v>
      </c>
      <c r="D15" s="8" t="s">
        <v>185</v>
      </c>
      <c r="E15" s="8">
        <v>1</v>
      </c>
      <c r="F15" s="8" t="s">
        <v>133</v>
      </c>
      <c r="G15" s="8">
        <v>1</v>
      </c>
      <c r="H15" s="8">
        <v>2013</v>
      </c>
      <c r="I15" s="8">
        <v>2014</v>
      </c>
      <c r="J15" s="8">
        <v>2019</v>
      </c>
      <c r="L15" s="10">
        <v>200000000</v>
      </c>
      <c r="M15" s="8">
        <v>1.0974429999999999</v>
      </c>
      <c r="N15" s="8">
        <f t="shared" si="0"/>
        <v>219488600</v>
      </c>
      <c r="P15" s="8" t="s">
        <v>175</v>
      </c>
      <c r="T15" s="9" t="s">
        <v>155</v>
      </c>
    </row>
    <row r="16" spans="1:20" s="8" customFormat="1" x14ac:dyDescent="0.3">
      <c r="A16" s="8" t="s">
        <v>130</v>
      </c>
      <c r="B16" s="8" t="s">
        <v>84</v>
      </c>
      <c r="C16" s="8" t="s">
        <v>95</v>
      </c>
      <c r="D16" s="8" t="s">
        <v>185</v>
      </c>
      <c r="E16" s="8">
        <v>1</v>
      </c>
      <c r="F16" s="8" t="s">
        <v>133</v>
      </c>
      <c r="G16" s="8">
        <v>0</v>
      </c>
      <c r="H16" s="8">
        <v>2013</v>
      </c>
      <c r="I16" s="8">
        <v>2014</v>
      </c>
      <c r="J16" s="8">
        <v>2018</v>
      </c>
      <c r="L16" s="10">
        <v>200000000</v>
      </c>
      <c r="M16" s="8">
        <v>1.0974429999999999</v>
      </c>
      <c r="N16" s="8">
        <f t="shared" si="0"/>
        <v>219488600</v>
      </c>
      <c r="P16" s="8" t="s">
        <v>175</v>
      </c>
      <c r="T16" s="8" t="s">
        <v>180</v>
      </c>
    </row>
    <row r="17" spans="1:20" s="8" customFormat="1" x14ac:dyDescent="0.3">
      <c r="A17" s="8" t="s">
        <v>127</v>
      </c>
      <c r="B17" s="8" t="s">
        <v>36</v>
      </c>
      <c r="C17" s="8" t="s">
        <v>167</v>
      </c>
      <c r="D17" s="8" t="s">
        <v>153</v>
      </c>
      <c r="E17" s="8">
        <v>0</v>
      </c>
      <c r="F17" s="8" t="s">
        <v>159</v>
      </c>
      <c r="G17" s="8">
        <v>0</v>
      </c>
      <c r="H17" s="8">
        <v>2014</v>
      </c>
      <c r="I17" s="8">
        <v>2016</v>
      </c>
      <c r="J17" s="8">
        <v>2017</v>
      </c>
      <c r="K17" s="10">
        <v>46000</v>
      </c>
      <c r="L17" s="10">
        <v>3800000000</v>
      </c>
      <c r="M17" s="8">
        <v>1.0799240000000001</v>
      </c>
      <c r="N17" s="8">
        <f t="shared" si="0"/>
        <v>4103711200.0000005</v>
      </c>
      <c r="O17" s="8">
        <f>(N17/8)</f>
        <v>512963900.00000006</v>
      </c>
      <c r="P17" s="8" t="s">
        <v>209</v>
      </c>
      <c r="T17" s="9" t="s">
        <v>149</v>
      </c>
    </row>
    <row r="18" spans="1:20" s="8" customFormat="1" x14ac:dyDescent="0.3">
      <c r="A18" s="8" t="s">
        <v>134</v>
      </c>
      <c r="B18" s="8" t="s">
        <v>36</v>
      </c>
      <c r="C18" s="8" t="s">
        <v>44</v>
      </c>
      <c r="D18" s="8" t="s">
        <v>214</v>
      </c>
      <c r="E18" s="8">
        <v>0</v>
      </c>
      <c r="F18" s="8" t="s">
        <v>139</v>
      </c>
      <c r="G18" s="8">
        <v>1</v>
      </c>
      <c r="H18" s="8" t="s">
        <v>318</v>
      </c>
      <c r="I18" s="8">
        <v>2013</v>
      </c>
      <c r="J18" s="8">
        <v>2020</v>
      </c>
      <c r="L18" s="10">
        <v>480000000</v>
      </c>
      <c r="M18" s="10">
        <v>1.0974429999999999</v>
      </c>
      <c r="N18" s="8">
        <f t="shared" si="0"/>
        <v>526772640</v>
      </c>
      <c r="T18" s="9" t="s">
        <v>135</v>
      </c>
    </row>
    <row r="19" spans="1:20" s="8" customFormat="1" x14ac:dyDescent="0.3">
      <c r="A19" s="8" t="s">
        <v>136</v>
      </c>
      <c r="B19" s="8" t="s">
        <v>36</v>
      </c>
      <c r="C19" s="8" t="s">
        <v>166</v>
      </c>
      <c r="D19" s="8" t="s">
        <v>153</v>
      </c>
      <c r="E19" s="8">
        <v>0</v>
      </c>
      <c r="F19" s="8" t="s">
        <v>165</v>
      </c>
      <c r="G19" s="8">
        <v>0</v>
      </c>
      <c r="H19" s="8" t="s">
        <v>318</v>
      </c>
      <c r="I19" s="8">
        <v>2017</v>
      </c>
      <c r="J19" s="8">
        <v>2019</v>
      </c>
      <c r="L19" s="10">
        <v>1500000000</v>
      </c>
      <c r="M19" s="10">
        <v>1.0429870000000001</v>
      </c>
      <c r="N19" s="8">
        <f t="shared" si="0"/>
        <v>1564480500.0000002</v>
      </c>
      <c r="O19" s="8">
        <f>(N19/4)</f>
        <v>391120125.00000006</v>
      </c>
      <c r="T19" s="9" t="s">
        <v>164</v>
      </c>
    </row>
    <row r="20" spans="1:20" s="8" customFormat="1" x14ac:dyDescent="0.3">
      <c r="A20" s="8" t="s">
        <v>150</v>
      </c>
      <c r="B20" s="8" t="s">
        <v>36</v>
      </c>
      <c r="C20" s="8" t="s">
        <v>57</v>
      </c>
      <c r="D20" s="8" t="s">
        <v>141</v>
      </c>
      <c r="E20" s="8">
        <v>1</v>
      </c>
      <c r="F20" s="8" t="s">
        <v>151</v>
      </c>
      <c r="G20" s="8">
        <v>0</v>
      </c>
      <c r="H20" s="8" t="s">
        <v>318</v>
      </c>
      <c r="I20" s="8">
        <v>2016</v>
      </c>
      <c r="J20" s="8">
        <v>2019</v>
      </c>
      <c r="L20" s="10">
        <v>135000000</v>
      </c>
      <c r="M20" s="10">
        <v>1.0652060000000001</v>
      </c>
      <c r="N20" s="8">
        <f t="shared" si="0"/>
        <v>143802810</v>
      </c>
      <c r="P20" s="8" t="s">
        <v>163</v>
      </c>
      <c r="T20" s="9" t="s">
        <v>162</v>
      </c>
    </row>
    <row r="21" spans="1:20" s="8" customFormat="1" x14ac:dyDescent="0.3">
      <c r="A21" s="8" t="s">
        <v>137</v>
      </c>
      <c r="B21" s="8" t="s">
        <v>36</v>
      </c>
      <c r="C21" s="8" t="s">
        <v>160</v>
      </c>
      <c r="D21" s="8" t="s">
        <v>184</v>
      </c>
      <c r="E21" s="8">
        <v>1</v>
      </c>
      <c r="F21" s="8" t="s">
        <v>159</v>
      </c>
      <c r="G21" s="8">
        <v>0</v>
      </c>
      <c r="H21" s="8" t="s">
        <v>318</v>
      </c>
      <c r="I21" s="8">
        <v>2012</v>
      </c>
      <c r="J21" s="8">
        <v>2016</v>
      </c>
      <c r="L21" s="10">
        <v>7100000000</v>
      </c>
      <c r="M21" s="8">
        <v>1.113518</v>
      </c>
      <c r="N21" s="8">
        <f t="shared" si="0"/>
        <v>7905977800</v>
      </c>
      <c r="O21" s="8">
        <f>(N21/2)</f>
        <v>3952988900</v>
      </c>
      <c r="P21" s="8" t="s">
        <v>157</v>
      </c>
      <c r="T21" s="9" t="s">
        <v>158</v>
      </c>
    </row>
    <row r="22" spans="1:20" s="8" customFormat="1" x14ac:dyDescent="0.3">
      <c r="A22" s="8" t="s">
        <v>140</v>
      </c>
      <c r="B22" s="8" t="s">
        <v>36</v>
      </c>
      <c r="C22" s="8" t="s">
        <v>44</v>
      </c>
      <c r="D22" s="8" t="s">
        <v>141</v>
      </c>
      <c r="E22" s="8">
        <v>1</v>
      </c>
      <c r="F22" s="8" t="s">
        <v>144</v>
      </c>
      <c r="G22" s="8">
        <v>1</v>
      </c>
      <c r="H22" s="8" t="s">
        <v>318</v>
      </c>
      <c r="I22" s="8">
        <v>2015</v>
      </c>
      <c r="J22" s="8">
        <v>2019</v>
      </c>
      <c r="L22" s="10">
        <v>2000000000</v>
      </c>
      <c r="M22" s="10">
        <v>1.0786439999999999</v>
      </c>
      <c r="N22" s="8">
        <f t="shared" si="0"/>
        <v>2157288000</v>
      </c>
      <c r="P22" s="8" t="s">
        <v>143</v>
      </c>
      <c r="T22" s="9" t="s">
        <v>156</v>
      </c>
    </row>
    <row r="23" spans="1:20" s="8" customFormat="1" x14ac:dyDescent="0.3">
      <c r="A23" s="8" t="s">
        <v>145</v>
      </c>
      <c r="B23" s="8" t="s">
        <v>4</v>
      </c>
      <c r="C23" s="8" t="s">
        <v>33</v>
      </c>
      <c r="D23" s="8" t="s">
        <v>215</v>
      </c>
      <c r="E23" s="8">
        <v>0</v>
      </c>
      <c r="F23" s="8" t="s">
        <v>168</v>
      </c>
      <c r="G23" s="8">
        <v>0</v>
      </c>
      <c r="H23" s="8">
        <v>2011</v>
      </c>
      <c r="I23" s="8">
        <v>2011</v>
      </c>
      <c r="J23" s="8">
        <v>2011</v>
      </c>
      <c r="L23" s="10">
        <v>2000000</v>
      </c>
      <c r="M23" s="10">
        <v>1.1365609999999999</v>
      </c>
      <c r="N23" s="8">
        <f t="shared" si="0"/>
        <v>2273122</v>
      </c>
      <c r="T23" s="9" t="s">
        <v>169</v>
      </c>
    </row>
    <row r="24" spans="1:20" s="8" customFormat="1" x14ac:dyDescent="0.3">
      <c r="A24" s="8" t="s">
        <v>146</v>
      </c>
      <c r="B24" s="8" t="s">
        <v>4</v>
      </c>
      <c r="C24" s="8" t="s">
        <v>22</v>
      </c>
      <c r="D24" s="8" t="s">
        <v>213</v>
      </c>
      <c r="E24" s="8">
        <v>1</v>
      </c>
      <c r="G24" s="8">
        <v>1</v>
      </c>
      <c r="H24" s="8">
        <v>2011</v>
      </c>
      <c r="I24" s="8">
        <v>2011</v>
      </c>
      <c r="J24" s="8">
        <v>2013</v>
      </c>
      <c r="L24" s="10">
        <v>6000000</v>
      </c>
      <c r="M24" s="10">
        <v>1.1365609999999999</v>
      </c>
      <c r="N24" s="8">
        <f t="shared" si="0"/>
        <v>6819366</v>
      </c>
      <c r="T24" s="9" t="s">
        <v>170</v>
      </c>
    </row>
    <row r="25" spans="1:20" s="8" customFormat="1" x14ac:dyDescent="0.3">
      <c r="A25" s="8" t="s">
        <v>148</v>
      </c>
      <c r="B25" s="8" t="s">
        <v>4</v>
      </c>
      <c r="C25" s="8" t="s">
        <v>27</v>
      </c>
      <c r="D25" s="8" t="s">
        <v>211</v>
      </c>
      <c r="E25" s="8">
        <v>1</v>
      </c>
      <c r="F25" s="8" t="s">
        <v>210</v>
      </c>
      <c r="G25" s="8">
        <v>0</v>
      </c>
      <c r="H25" s="8">
        <v>2011</v>
      </c>
      <c r="I25" s="8">
        <v>2013</v>
      </c>
      <c r="J25" s="8">
        <v>2015</v>
      </c>
      <c r="L25" s="10">
        <v>8000000</v>
      </c>
      <c r="M25" s="10">
        <v>1.1365609999999999</v>
      </c>
      <c r="N25" s="8">
        <f t="shared" si="0"/>
        <v>9092488</v>
      </c>
      <c r="T25" s="9" t="s">
        <v>173</v>
      </c>
    </row>
    <row r="26" spans="1:20" s="8" customFormat="1" x14ac:dyDescent="0.3">
      <c r="A26" s="8" t="s">
        <v>147</v>
      </c>
      <c r="B26" s="8" t="s">
        <v>4</v>
      </c>
      <c r="C26" s="8" t="s">
        <v>172</v>
      </c>
      <c r="D26" s="8" t="s">
        <v>212</v>
      </c>
      <c r="E26" s="8">
        <v>1</v>
      </c>
      <c r="G26" s="8">
        <v>0</v>
      </c>
      <c r="H26" s="8" t="s">
        <v>318</v>
      </c>
      <c r="I26" s="8">
        <v>2011</v>
      </c>
      <c r="J26" s="8">
        <v>2015</v>
      </c>
      <c r="L26" s="10">
        <v>8000000</v>
      </c>
      <c r="M26" s="10">
        <v>1.1365609999999999</v>
      </c>
      <c r="N26" s="8">
        <f t="shared" si="0"/>
        <v>9092488</v>
      </c>
      <c r="T26" s="8" t="s">
        <v>171</v>
      </c>
    </row>
  </sheetData>
  <hyperlinks>
    <hyperlink ref="T11" r:id="rId1" display="https://www.vanguardngr.com/2020/01/how-chinas-belt-and-road-initiative-affects-nigeria-africa/" xr:uid="{A60A4F57-EDFD-4679-9DAF-CD0CD9994ED5}"/>
    <hyperlink ref="T25" r:id="rId2" display="https://china.aiddata.org/projects/2081" xr:uid="{C2AD915F-5BBD-4CBA-BBB8-91A8F6DE61E3}"/>
    <hyperlink ref="T17" r:id="rId3" xr:uid="{940F6CDF-B29F-479F-BB61-E2F9BBEC2E66}"/>
    <hyperlink ref="T15" r:id="rId4" xr:uid="{0CB74326-0DBA-43DE-950D-2687166A1C99}"/>
    <hyperlink ref="T22" r:id="rId5" xr:uid="{3FC1360C-1612-410D-BA1F-A058005C9828}"/>
    <hyperlink ref="T21" r:id="rId6" xr:uid="{4840FB65-E879-4747-91C6-95F613DA4D04}"/>
    <hyperlink ref="T20" r:id="rId7" xr:uid="{2E44870C-4045-4DC0-A04F-4E07A1BFCC3E}"/>
    <hyperlink ref="T19" r:id="rId8" xr:uid="{663B896E-8EB0-41F6-A7C7-2B95C55205B8}"/>
    <hyperlink ref="T23" r:id="rId9" xr:uid="{05764257-753C-45DE-9DDC-2B6F880E9AD0}"/>
    <hyperlink ref="T24" r:id="rId10" xr:uid="{431258A9-F275-4E79-8DD3-2FEF2ABEF6B8}"/>
    <hyperlink ref="T13" r:id="rId11" xr:uid="{5B3A309E-648C-42C5-905C-88693D609B08}"/>
    <hyperlink ref="T12" r:id="rId12" display="https://www.bbc.com/news/world-africa-42172955" xr:uid="{1A029CDF-6570-4C94-84CE-388C509F8BFB}"/>
    <hyperlink ref="T10" r:id="rId13" xr:uid="{9A943A86-C66A-41FE-A563-DB830D8C3D40}"/>
    <hyperlink ref="T9" r:id="rId14" xr:uid="{F698F451-3132-457F-AC7C-6740CA30CB32}"/>
    <hyperlink ref="T18" r:id="rId15" xr:uid="{42DDD8A0-2E3A-4E14-A357-F5DB642A453B}"/>
    <hyperlink ref="T2:T8" r:id="rId16" display="https://worksandhousing.gov.ng/management/uploads_images/1562351340.pdf" xr:uid="{62DB8771-0A45-4195-A3FC-706F1F653D82}"/>
  </hyperlinks>
  <pageMargins left="0.7" right="0.7" top="0.75" bottom="0.75" header="0.3" footer="0.3"/>
  <pageSetup orientation="portrait"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90D6-4BD4-448F-9C77-E154CF1F40FC}">
  <dimension ref="A1:T31"/>
  <sheetViews>
    <sheetView workbookViewId="0">
      <selection activeCell="A10" sqref="A10"/>
    </sheetView>
  </sheetViews>
  <sheetFormatPr defaultRowHeight="15.6" x14ac:dyDescent="0.3"/>
  <cols>
    <col min="1" max="1" width="64.09765625" customWidth="1"/>
    <col min="2" max="2" width="10.8984375" customWidth="1"/>
    <col min="3" max="3" width="21.59765625" customWidth="1"/>
    <col min="4" max="4" width="16.796875" customWidth="1"/>
    <col min="5" max="5" width="13" customWidth="1"/>
    <col min="6" max="6" width="21.3984375" customWidth="1"/>
    <col min="7" max="7" width="14.796875" customWidth="1"/>
    <col min="8" max="8" width="18.796875" customWidth="1"/>
    <col min="9" max="9" width="9.59765625" customWidth="1"/>
    <col min="10" max="10" width="12.3984375" customWidth="1"/>
    <col min="11" max="11" width="11.3984375" customWidth="1"/>
    <col min="12" max="14" width="17.796875" customWidth="1"/>
    <col min="15" max="15" width="21.3984375" customWidth="1"/>
    <col min="16" max="16" width="17.3984375" customWidth="1"/>
  </cols>
  <sheetData>
    <row r="1" spans="1:20" s="5" customFormat="1" x14ac:dyDescent="0.3">
      <c r="A1" s="5" t="s">
        <v>121</v>
      </c>
      <c r="B1" s="5" t="s">
        <v>126</v>
      </c>
      <c r="C1" s="5" t="s">
        <v>161</v>
      </c>
      <c r="D1" s="5" t="s">
        <v>324</v>
      </c>
      <c r="E1" s="5" t="s">
        <v>152</v>
      </c>
      <c r="F1" s="5" t="s">
        <v>142</v>
      </c>
      <c r="G1" s="5" t="s">
        <v>174</v>
      </c>
      <c r="H1" s="5" t="s">
        <v>122</v>
      </c>
      <c r="I1" s="5" t="s">
        <v>219</v>
      </c>
      <c r="J1" s="5" t="s">
        <v>123</v>
      </c>
      <c r="K1" s="5" t="s">
        <v>124</v>
      </c>
      <c r="L1" s="5" t="s">
        <v>235</v>
      </c>
      <c r="M1" s="5" t="s">
        <v>238</v>
      </c>
      <c r="N1" s="5" t="s">
        <v>237</v>
      </c>
      <c r="O1" s="5" t="s">
        <v>320</v>
      </c>
      <c r="P1" s="5" t="s">
        <v>138</v>
      </c>
      <c r="Q1" s="5" t="s">
        <v>193</v>
      </c>
      <c r="T1" s="5" t="s">
        <v>125</v>
      </c>
    </row>
    <row r="2" spans="1:20" s="8" customFormat="1" x14ac:dyDescent="0.3">
      <c r="A2" s="8" t="s">
        <v>216</v>
      </c>
      <c r="B2" s="8" t="s">
        <v>36</v>
      </c>
      <c r="C2" s="8" t="s">
        <v>82</v>
      </c>
      <c r="D2" s="8" t="s">
        <v>184</v>
      </c>
      <c r="E2" s="8">
        <v>0</v>
      </c>
      <c r="F2" s="8">
        <v>1</v>
      </c>
      <c r="G2" s="8" t="s">
        <v>318</v>
      </c>
      <c r="H2" s="11">
        <v>41722</v>
      </c>
      <c r="I2" s="12" t="s">
        <v>220</v>
      </c>
      <c r="J2" s="8" t="s">
        <v>318</v>
      </c>
      <c r="K2" s="8" t="s">
        <v>318</v>
      </c>
      <c r="L2" s="10">
        <v>203500000</v>
      </c>
      <c r="M2" s="10">
        <v>1.0799240000000001</v>
      </c>
      <c r="N2" s="10">
        <f>(L2*M2)</f>
        <v>219764534.00000003</v>
      </c>
      <c r="O2" s="10">
        <v>219764534.00000003</v>
      </c>
      <c r="T2" s="8" t="s">
        <v>325</v>
      </c>
    </row>
    <row r="3" spans="1:20" s="8" customFormat="1" x14ac:dyDescent="0.3">
      <c r="A3" s="8" t="s">
        <v>217</v>
      </c>
      <c r="B3" s="8" t="s">
        <v>36</v>
      </c>
      <c r="C3" s="8" t="s">
        <v>43</v>
      </c>
      <c r="D3" s="8" t="s">
        <v>323</v>
      </c>
      <c r="E3" s="8">
        <v>0</v>
      </c>
      <c r="F3" s="8">
        <v>1</v>
      </c>
      <c r="G3" s="8" t="s">
        <v>318</v>
      </c>
      <c r="H3" s="11">
        <v>41989</v>
      </c>
      <c r="I3" s="8" t="s">
        <v>221</v>
      </c>
      <c r="J3" s="11">
        <v>44561</v>
      </c>
      <c r="K3" s="8" t="s">
        <v>318</v>
      </c>
      <c r="L3" s="10">
        <v>200000000</v>
      </c>
      <c r="M3" s="10">
        <v>1.0799240000000001</v>
      </c>
      <c r="N3" s="10">
        <f t="shared" ref="N3:N24" si="0">(L3*M3)</f>
        <v>215984800.00000003</v>
      </c>
      <c r="O3" s="10">
        <v>215984800.00000003</v>
      </c>
      <c r="T3" s="8" t="s">
        <v>325</v>
      </c>
    </row>
    <row r="4" spans="1:20" s="8" customFormat="1" x14ac:dyDescent="0.3">
      <c r="A4" s="8" t="s">
        <v>218</v>
      </c>
      <c r="B4" s="8" t="s">
        <v>36</v>
      </c>
      <c r="C4" s="8" t="s">
        <v>56</v>
      </c>
      <c r="D4" s="8" t="s">
        <v>184</v>
      </c>
      <c r="E4" s="8">
        <v>0</v>
      </c>
      <c r="F4" s="8">
        <v>1</v>
      </c>
      <c r="G4" s="8" t="s">
        <v>318</v>
      </c>
      <c r="H4" s="11">
        <v>41724</v>
      </c>
      <c r="I4" s="8" t="s">
        <v>222</v>
      </c>
      <c r="J4" s="8" t="s">
        <v>318</v>
      </c>
      <c r="K4" s="8" t="s">
        <v>318</v>
      </c>
      <c r="L4" s="10">
        <v>30000000</v>
      </c>
      <c r="M4" s="10">
        <v>1.0799240000000001</v>
      </c>
      <c r="N4" s="10">
        <f t="shared" si="0"/>
        <v>32397720.000000004</v>
      </c>
      <c r="O4" s="10">
        <v>32397720.000000004</v>
      </c>
      <c r="T4" s="8" t="s">
        <v>325</v>
      </c>
    </row>
    <row r="5" spans="1:20" s="8" customFormat="1" x14ac:dyDescent="0.3">
      <c r="A5" s="8" t="s">
        <v>245</v>
      </c>
      <c r="B5" s="8" t="s">
        <v>36</v>
      </c>
      <c r="C5" s="8" t="s">
        <v>274</v>
      </c>
      <c r="D5" s="8" t="s">
        <v>212</v>
      </c>
      <c r="E5" s="8">
        <v>0</v>
      </c>
      <c r="F5" s="8">
        <v>1</v>
      </c>
      <c r="G5" s="8" t="s">
        <v>318</v>
      </c>
      <c r="H5" s="11">
        <v>42964</v>
      </c>
      <c r="I5" s="8" t="s">
        <v>248</v>
      </c>
      <c r="J5" s="8" t="s">
        <v>318</v>
      </c>
      <c r="K5" s="8" t="s">
        <v>318</v>
      </c>
      <c r="L5" s="10">
        <v>5400000</v>
      </c>
      <c r="M5" s="8">
        <v>1.0429870000000001</v>
      </c>
      <c r="N5" s="10">
        <f t="shared" si="0"/>
        <v>5632129.8000000007</v>
      </c>
      <c r="O5" s="10">
        <v>5632129.8000000007</v>
      </c>
      <c r="T5" s="8" t="s">
        <v>325</v>
      </c>
    </row>
    <row r="6" spans="1:20" s="8" customFormat="1" x14ac:dyDescent="0.3">
      <c r="A6" s="8" t="s">
        <v>246</v>
      </c>
      <c r="B6" s="8" t="s">
        <v>36</v>
      </c>
      <c r="C6" s="8" t="s">
        <v>275</v>
      </c>
      <c r="D6" s="8" t="s">
        <v>141</v>
      </c>
      <c r="E6" s="8">
        <v>1</v>
      </c>
      <c r="F6" s="8">
        <v>1</v>
      </c>
      <c r="G6" s="8" t="s">
        <v>318</v>
      </c>
      <c r="H6" s="11">
        <v>42942</v>
      </c>
      <c r="I6" s="8" t="s">
        <v>249</v>
      </c>
      <c r="J6" s="15">
        <v>45107</v>
      </c>
      <c r="K6" s="8" t="s">
        <v>318</v>
      </c>
      <c r="L6" s="10">
        <v>150000000</v>
      </c>
      <c r="M6" s="8">
        <v>1.0429870000000001</v>
      </c>
      <c r="N6" s="10">
        <f t="shared" si="0"/>
        <v>156448050.00000003</v>
      </c>
      <c r="O6" s="10">
        <f>(N6/13)</f>
        <v>12034465.384615388</v>
      </c>
      <c r="T6" s="8" t="s">
        <v>325</v>
      </c>
    </row>
    <row r="7" spans="1:20" s="8" customFormat="1" x14ac:dyDescent="0.3">
      <c r="A7" s="8" t="s">
        <v>247</v>
      </c>
      <c r="B7" s="8" t="s">
        <v>36</v>
      </c>
      <c r="C7" s="8" t="s">
        <v>322</v>
      </c>
      <c r="D7" s="8" t="s">
        <v>184</v>
      </c>
      <c r="E7" s="8">
        <v>0</v>
      </c>
      <c r="F7" s="8">
        <v>1</v>
      </c>
      <c r="G7" s="8" t="s">
        <v>318</v>
      </c>
      <c r="H7" s="11">
        <v>42921</v>
      </c>
      <c r="I7" s="8" t="s">
        <v>250</v>
      </c>
      <c r="J7" s="8" t="s">
        <v>318</v>
      </c>
      <c r="K7" s="8" t="s">
        <v>318</v>
      </c>
      <c r="L7" s="10">
        <v>50000000</v>
      </c>
      <c r="M7" s="8">
        <v>1.0429870000000001</v>
      </c>
      <c r="N7" s="10">
        <f t="shared" si="0"/>
        <v>52149350.000000007</v>
      </c>
      <c r="O7" s="10">
        <f>(N7/10)</f>
        <v>5214935.0000000009</v>
      </c>
      <c r="T7" s="8" t="s">
        <v>325</v>
      </c>
    </row>
    <row r="8" spans="1:20" s="8" customFormat="1" x14ac:dyDescent="0.3">
      <c r="A8" s="8" t="s">
        <v>263</v>
      </c>
      <c r="B8" s="8" t="s">
        <v>36</v>
      </c>
      <c r="C8" s="8" t="s">
        <v>302</v>
      </c>
      <c r="D8" s="8" t="s">
        <v>212</v>
      </c>
      <c r="E8" s="8">
        <v>1</v>
      </c>
      <c r="F8" s="8">
        <v>0</v>
      </c>
      <c r="G8" s="8" t="s">
        <v>318</v>
      </c>
      <c r="H8" s="11">
        <v>42851</v>
      </c>
      <c r="I8" s="8" t="s">
        <v>251</v>
      </c>
      <c r="J8" s="15">
        <v>44865</v>
      </c>
      <c r="K8" s="8" t="s">
        <v>318</v>
      </c>
      <c r="L8" s="10">
        <v>330000000</v>
      </c>
      <c r="M8" s="8">
        <v>1.0429870000000001</v>
      </c>
      <c r="N8" s="10">
        <f t="shared" si="0"/>
        <v>344185710.00000006</v>
      </c>
      <c r="O8" s="10">
        <f>(N8/14)</f>
        <v>24584693.571428575</v>
      </c>
      <c r="T8" s="8" t="s">
        <v>325</v>
      </c>
    </row>
    <row r="9" spans="1:20" s="8" customFormat="1" x14ac:dyDescent="0.3">
      <c r="A9" s="8" t="s">
        <v>264</v>
      </c>
      <c r="B9" s="8" t="s">
        <v>36</v>
      </c>
      <c r="C9" s="8" t="s">
        <v>276</v>
      </c>
      <c r="D9" s="8" t="s">
        <v>141</v>
      </c>
      <c r="E9" s="8">
        <v>0</v>
      </c>
      <c r="F9" s="8">
        <v>0</v>
      </c>
      <c r="G9" s="8" t="s">
        <v>318</v>
      </c>
      <c r="H9" s="11">
        <v>42536</v>
      </c>
      <c r="I9" s="8" t="s">
        <v>252</v>
      </c>
      <c r="J9" s="8" t="s">
        <v>318</v>
      </c>
      <c r="K9" s="8" t="s">
        <v>318</v>
      </c>
      <c r="L9" s="10">
        <v>71000000</v>
      </c>
      <c r="M9" s="8">
        <v>1.0652060000000001</v>
      </c>
      <c r="N9" s="10">
        <f t="shared" si="0"/>
        <v>75629626</v>
      </c>
      <c r="O9" s="10">
        <f>(N9/12)</f>
        <v>6302468.833333333</v>
      </c>
      <c r="T9" s="8" t="s">
        <v>325</v>
      </c>
    </row>
    <row r="10" spans="1:20" s="8" customFormat="1" x14ac:dyDescent="0.3">
      <c r="A10" s="8" t="s">
        <v>265</v>
      </c>
      <c r="B10" s="8" t="s">
        <v>36</v>
      </c>
      <c r="C10" s="8" t="s">
        <v>277</v>
      </c>
      <c r="D10" s="8" t="s">
        <v>141</v>
      </c>
      <c r="E10" s="8">
        <v>1</v>
      </c>
      <c r="F10" s="8">
        <v>1</v>
      </c>
      <c r="G10" s="8" t="s">
        <v>318</v>
      </c>
      <c r="H10" s="11">
        <v>42167</v>
      </c>
      <c r="I10" s="8" t="s">
        <v>253</v>
      </c>
      <c r="J10" s="8" t="s">
        <v>318</v>
      </c>
      <c r="K10" s="8" t="s">
        <v>318</v>
      </c>
      <c r="L10" s="10">
        <v>17060000</v>
      </c>
      <c r="M10" s="8">
        <v>1.0786439999999999</v>
      </c>
      <c r="N10" s="10">
        <f t="shared" si="0"/>
        <v>18401666.640000001</v>
      </c>
      <c r="O10" s="10">
        <v>18401666.640000001</v>
      </c>
      <c r="T10" s="8" t="s">
        <v>325</v>
      </c>
    </row>
    <row r="11" spans="1:20" s="8" customFormat="1" x14ac:dyDescent="0.3">
      <c r="A11" s="8" t="s">
        <v>266</v>
      </c>
      <c r="B11" s="8" t="s">
        <v>36</v>
      </c>
      <c r="C11" s="8" t="s">
        <v>278</v>
      </c>
      <c r="D11" s="8" t="s">
        <v>141</v>
      </c>
      <c r="E11" s="8">
        <v>0</v>
      </c>
      <c r="F11" s="8">
        <v>1</v>
      </c>
      <c r="G11" s="8" t="s">
        <v>318</v>
      </c>
      <c r="H11" s="11">
        <v>42094</v>
      </c>
      <c r="I11" s="8" t="s">
        <v>254</v>
      </c>
      <c r="J11" s="15">
        <v>44561</v>
      </c>
      <c r="K11" s="8" t="s">
        <v>318</v>
      </c>
      <c r="L11" s="10">
        <v>200000000</v>
      </c>
      <c r="M11" s="8">
        <v>1.0786439999999999</v>
      </c>
      <c r="N11" s="10">
        <f t="shared" si="0"/>
        <v>215728800</v>
      </c>
      <c r="O11" s="10">
        <f>(N11/8)</f>
        <v>26966100</v>
      </c>
      <c r="T11" s="8" t="s">
        <v>325</v>
      </c>
    </row>
    <row r="12" spans="1:20" s="8" customFormat="1" x14ac:dyDescent="0.3">
      <c r="A12" s="8" t="s">
        <v>266</v>
      </c>
      <c r="B12" s="8" t="s">
        <v>36</v>
      </c>
      <c r="C12" s="8" t="s">
        <v>278</v>
      </c>
      <c r="D12" s="8" t="s">
        <v>141</v>
      </c>
      <c r="E12" s="8">
        <v>0</v>
      </c>
      <c r="F12" s="8">
        <v>1</v>
      </c>
      <c r="G12" s="8" t="s">
        <v>318</v>
      </c>
      <c r="H12" s="11">
        <v>42094</v>
      </c>
      <c r="I12" s="8" t="s">
        <v>255</v>
      </c>
      <c r="J12" s="15">
        <v>44561</v>
      </c>
      <c r="K12" s="8" t="s">
        <v>318</v>
      </c>
      <c r="L12" s="10">
        <v>562000000</v>
      </c>
      <c r="M12" s="8">
        <v>1.0786439999999999</v>
      </c>
      <c r="N12" s="10">
        <f t="shared" si="0"/>
        <v>606197928</v>
      </c>
      <c r="O12" s="10">
        <f>(N12/8)</f>
        <v>75774741</v>
      </c>
      <c r="T12" s="8" t="s">
        <v>325</v>
      </c>
    </row>
    <row r="13" spans="1:20" s="8" customFormat="1" x14ac:dyDescent="0.3">
      <c r="A13" s="8" t="s">
        <v>267</v>
      </c>
      <c r="B13" s="8" t="s">
        <v>4</v>
      </c>
      <c r="C13" s="8" t="s">
        <v>279</v>
      </c>
      <c r="D13" s="8" t="s">
        <v>141</v>
      </c>
      <c r="E13" s="8">
        <v>0</v>
      </c>
      <c r="F13" s="8">
        <v>1</v>
      </c>
      <c r="G13" s="8" t="s">
        <v>318</v>
      </c>
      <c r="H13" s="11">
        <v>42079</v>
      </c>
      <c r="I13" s="8" t="s">
        <v>256</v>
      </c>
      <c r="J13" s="15">
        <v>42369</v>
      </c>
      <c r="K13" s="8" t="s">
        <v>318</v>
      </c>
      <c r="L13" s="10">
        <v>200000</v>
      </c>
      <c r="M13" s="8">
        <v>1.0786439999999999</v>
      </c>
      <c r="N13" s="10">
        <f t="shared" si="0"/>
        <v>215728.8</v>
      </c>
      <c r="O13" s="10">
        <v>215728.8</v>
      </c>
      <c r="T13" s="8" t="s">
        <v>325</v>
      </c>
    </row>
    <row r="14" spans="1:20" s="8" customFormat="1" x14ac:dyDescent="0.3">
      <c r="A14" s="8" t="s">
        <v>268</v>
      </c>
      <c r="B14" s="8" t="s">
        <v>36</v>
      </c>
      <c r="C14" s="8" t="s">
        <v>280</v>
      </c>
      <c r="D14" s="8" t="s">
        <v>212</v>
      </c>
      <c r="E14" s="8">
        <v>0</v>
      </c>
      <c r="F14" s="8">
        <v>1</v>
      </c>
      <c r="G14" s="8" t="s">
        <v>318</v>
      </c>
      <c r="H14" s="11">
        <v>41956</v>
      </c>
      <c r="I14" s="8" t="s">
        <v>257</v>
      </c>
      <c r="J14" s="15">
        <v>43982</v>
      </c>
      <c r="K14" s="8" t="s">
        <v>318</v>
      </c>
      <c r="L14" s="10">
        <v>18140000</v>
      </c>
      <c r="M14" s="8">
        <v>1.0799240000000001</v>
      </c>
      <c r="N14" s="10">
        <f t="shared" si="0"/>
        <v>19589821.360000003</v>
      </c>
      <c r="O14" s="10">
        <f>(N14/44)</f>
        <v>445223.21272727282</v>
      </c>
      <c r="T14" s="8" t="s">
        <v>325</v>
      </c>
    </row>
    <row r="15" spans="1:20" s="8" customFormat="1" x14ac:dyDescent="0.3">
      <c r="A15" s="8" t="s">
        <v>224</v>
      </c>
      <c r="B15" s="8" t="s">
        <v>84</v>
      </c>
      <c r="C15" s="8" t="s">
        <v>281</v>
      </c>
      <c r="D15" s="8" t="s">
        <v>323</v>
      </c>
      <c r="E15" s="8">
        <v>0</v>
      </c>
      <c r="F15" s="8">
        <v>0</v>
      </c>
      <c r="G15" s="8" t="s">
        <v>318</v>
      </c>
      <c r="H15" s="11">
        <v>41809</v>
      </c>
      <c r="I15" s="8" t="s">
        <v>228</v>
      </c>
      <c r="J15" s="15">
        <v>44681</v>
      </c>
      <c r="K15" s="8" t="s">
        <v>318</v>
      </c>
      <c r="L15" s="10">
        <v>560300000</v>
      </c>
      <c r="M15" s="8">
        <v>1.0799240000000001</v>
      </c>
      <c r="N15" s="10">
        <f t="shared" si="0"/>
        <v>605081417.20000005</v>
      </c>
      <c r="O15" s="10">
        <f>(N15/3)</f>
        <v>201693805.73333335</v>
      </c>
      <c r="T15" s="8" t="s">
        <v>325</v>
      </c>
    </row>
    <row r="16" spans="1:20" s="8" customFormat="1" x14ac:dyDescent="0.3">
      <c r="A16" s="8" t="s">
        <v>223</v>
      </c>
      <c r="B16" s="8" t="s">
        <v>84</v>
      </c>
      <c r="C16" s="8" t="s">
        <v>282</v>
      </c>
      <c r="D16" s="8" t="s">
        <v>323</v>
      </c>
      <c r="E16" s="8">
        <v>1</v>
      </c>
      <c r="F16" s="8">
        <v>1</v>
      </c>
      <c r="G16" s="8" t="s">
        <v>318</v>
      </c>
      <c r="H16" s="11">
        <v>41807</v>
      </c>
      <c r="I16" s="8" t="s">
        <v>227</v>
      </c>
      <c r="J16" s="15">
        <v>44742</v>
      </c>
      <c r="K16" s="8" t="s">
        <v>318</v>
      </c>
      <c r="L16" s="10">
        <v>220000000</v>
      </c>
      <c r="M16" s="8">
        <v>1.0799240000000001</v>
      </c>
      <c r="N16" s="10">
        <f t="shared" si="0"/>
        <v>237583280.00000003</v>
      </c>
      <c r="O16" s="10">
        <v>237583280.00000003</v>
      </c>
      <c r="T16" s="8" t="s">
        <v>325</v>
      </c>
    </row>
    <row r="17" spans="1:20" s="8" customFormat="1" x14ac:dyDescent="0.3">
      <c r="A17" s="8" t="s">
        <v>225</v>
      </c>
      <c r="B17" s="8" t="s">
        <v>84</v>
      </c>
      <c r="C17" s="8" t="s">
        <v>283</v>
      </c>
      <c r="D17" s="8" t="s">
        <v>212</v>
      </c>
      <c r="E17" s="8">
        <v>0</v>
      </c>
      <c r="F17" s="8">
        <v>1</v>
      </c>
      <c r="G17" s="8" t="s">
        <v>318</v>
      </c>
      <c r="H17" s="11">
        <v>41747</v>
      </c>
      <c r="I17" s="8" t="s">
        <v>229</v>
      </c>
      <c r="J17" s="15">
        <v>44012</v>
      </c>
      <c r="K17" s="8" t="s">
        <v>318</v>
      </c>
      <c r="L17" s="10">
        <v>273000000</v>
      </c>
      <c r="M17" s="8">
        <v>1.0799240000000001</v>
      </c>
      <c r="N17" s="10">
        <f t="shared" si="0"/>
        <v>294819252</v>
      </c>
      <c r="O17" s="10">
        <f>(N17/10)</f>
        <v>29481925.199999999</v>
      </c>
      <c r="T17" s="8" t="s">
        <v>325</v>
      </c>
    </row>
    <row r="18" spans="1:20" s="8" customFormat="1" x14ac:dyDescent="0.3">
      <c r="A18" s="8" t="s">
        <v>216</v>
      </c>
      <c r="B18" s="8" t="s">
        <v>36</v>
      </c>
      <c r="C18" s="8" t="s">
        <v>82</v>
      </c>
      <c r="D18" s="8" t="s">
        <v>153</v>
      </c>
      <c r="E18" s="8">
        <v>0</v>
      </c>
      <c r="F18" s="8">
        <v>1</v>
      </c>
      <c r="G18" s="8" t="s">
        <v>318</v>
      </c>
      <c r="H18" s="11">
        <v>41724</v>
      </c>
      <c r="I18" s="8" t="s">
        <v>220</v>
      </c>
      <c r="J18" s="8" t="s">
        <v>318</v>
      </c>
      <c r="K18" s="8" t="s">
        <v>318</v>
      </c>
      <c r="L18" s="10">
        <v>349400000</v>
      </c>
      <c r="M18" s="8">
        <v>1.0799240000000001</v>
      </c>
      <c r="N18" s="10">
        <f t="shared" si="0"/>
        <v>377325445.60000002</v>
      </c>
      <c r="O18" s="10">
        <v>377325445.60000002</v>
      </c>
      <c r="T18" s="8" t="s">
        <v>325</v>
      </c>
    </row>
    <row r="19" spans="1:20" s="8" customFormat="1" x14ac:dyDescent="0.3">
      <c r="A19" s="8" t="s">
        <v>269</v>
      </c>
      <c r="B19" s="8" t="s">
        <v>36</v>
      </c>
      <c r="C19" s="8" t="s">
        <v>56</v>
      </c>
      <c r="D19" s="8" t="s">
        <v>212</v>
      </c>
      <c r="E19" s="8">
        <v>1</v>
      </c>
      <c r="F19" s="8">
        <v>1</v>
      </c>
      <c r="G19" s="8" t="s">
        <v>318</v>
      </c>
      <c r="H19" s="11">
        <v>41260</v>
      </c>
      <c r="I19" s="8" t="s">
        <v>258</v>
      </c>
      <c r="J19" s="15">
        <v>43281</v>
      </c>
      <c r="K19" s="8" t="s">
        <v>318</v>
      </c>
      <c r="L19" s="10">
        <v>7200000</v>
      </c>
      <c r="M19" s="8">
        <v>1.113518</v>
      </c>
      <c r="N19" s="10">
        <f t="shared" si="0"/>
        <v>8017329.5999999996</v>
      </c>
      <c r="O19" s="10">
        <v>8017329.5999999996</v>
      </c>
      <c r="T19" s="8" t="s">
        <v>325</v>
      </c>
    </row>
    <row r="20" spans="1:20" s="8" customFormat="1" x14ac:dyDescent="0.3">
      <c r="A20" s="8" t="s">
        <v>226</v>
      </c>
      <c r="B20" s="8" t="s">
        <v>84</v>
      </c>
      <c r="C20" s="8" t="s">
        <v>284</v>
      </c>
      <c r="D20" s="8" t="s">
        <v>184</v>
      </c>
      <c r="E20" s="8">
        <v>1</v>
      </c>
      <c r="F20" s="8">
        <v>1</v>
      </c>
      <c r="G20" s="8" t="s">
        <v>318</v>
      </c>
      <c r="H20" s="11">
        <v>41177</v>
      </c>
      <c r="I20" s="8" t="s">
        <v>230</v>
      </c>
      <c r="J20" s="15">
        <v>44134</v>
      </c>
      <c r="K20" s="8" t="s">
        <v>318</v>
      </c>
      <c r="L20" s="10">
        <v>244360000</v>
      </c>
      <c r="M20" s="8">
        <v>1.113518</v>
      </c>
      <c r="N20" s="10">
        <f t="shared" si="0"/>
        <v>272099258.48000002</v>
      </c>
      <c r="O20" s="10">
        <f>(N20/4)</f>
        <v>68024814.620000005</v>
      </c>
      <c r="T20" s="8" t="s">
        <v>325</v>
      </c>
    </row>
    <row r="21" spans="1:20" s="8" customFormat="1" x14ac:dyDescent="0.3">
      <c r="A21" s="8" t="s">
        <v>270</v>
      </c>
      <c r="B21" s="8" t="s">
        <v>36</v>
      </c>
      <c r="C21" s="8" t="s">
        <v>285</v>
      </c>
      <c r="D21" s="8" t="s">
        <v>213</v>
      </c>
      <c r="E21" s="8">
        <v>0</v>
      </c>
      <c r="F21" s="8">
        <v>1</v>
      </c>
      <c r="G21" s="8" t="s">
        <v>318</v>
      </c>
      <c r="H21" s="11">
        <v>41039</v>
      </c>
      <c r="I21" s="8" t="s">
        <v>259</v>
      </c>
      <c r="J21" s="15">
        <v>43921</v>
      </c>
      <c r="K21" s="8" t="s">
        <v>318</v>
      </c>
      <c r="L21" s="10">
        <v>330000000</v>
      </c>
      <c r="M21" s="8">
        <v>1.113518</v>
      </c>
      <c r="N21" s="10">
        <f t="shared" si="0"/>
        <v>367460940</v>
      </c>
      <c r="O21" s="10">
        <f>(N21/4)</f>
        <v>91865235</v>
      </c>
      <c r="T21" s="8" t="s">
        <v>325</v>
      </c>
    </row>
    <row r="22" spans="1:20" s="8" customFormat="1" x14ac:dyDescent="0.3">
      <c r="A22" s="8" t="s">
        <v>271</v>
      </c>
      <c r="B22" s="8" t="s">
        <v>84</v>
      </c>
      <c r="C22" s="8" t="s">
        <v>286</v>
      </c>
      <c r="D22" s="8" t="s">
        <v>323</v>
      </c>
      <c r="E22" s="8">
        <v>0</v>
      </c>
      <c r="F22" s="8">
        <v>1</v>
      </c>
      <c r="G22" s="8" t="s">
        <v>318</v>
      </c>
      <c r="H22" s="11">
        <v>41037</v>
      </c>
      <c r="I22" s="8" t="s">
        <v>260</v>
      </c>
      <c r="J22" s="15">
        <v>44377</v>
      </c>
      <c r="K22" s="8" t="s">
        <v>318</v>
      </c>
      <c r="L22" s="10">
        <v>658590000</v>
      </c>
      <c r="M22" s="8">
        <v>1.113518</v>
      </c>
      <c r="N22" s="10">
        <f t="shared" si="0"/>
        <v>733351819.62</v>
      </c>
      <c r="O22" s="10">
        <f>(N22/9)</f>
        <v>81483535.513333336</v>
      </c>
      <c r="T22" s="8" t="s">
        <v>325</v>
      </c>
    </row>
    <row r="23" spans="1:20" s="8" customFormat="1" x14ac:dyDescent="0.3">
      <c r="A23" s="8" t="s">
        <v>272</v>
      </c>
      <c r="B23" s="8" t="s">
        <v>84</v>
      </c>
      <c r="C23" s="8" t="s">
        <v>115</v>
      </c>
      <c r="D23" s="8" t="s">
        <v>141</v>
      </c>
      <c r="E23" s="8">
        <v>0</v>
      </c>
      <c r="F23" s="8">
        <v>1</v>
      </c>
      <c r="G23" s="8" t="s">
        <v>318</v>
      </c>
      <c r="H23" s="11">
        <v>40870</v>
      </c>
      <c r="I23" s="8" t="s">
        <v>261</v>
      </c>
      <c r="J23" s="15">
        <v>43830</v>
      </c>
      <c r="K23" s="8" t="s">
        <v>318</v>
      </c>
      <c r="L23" s="10">
        <v>13830000</v>
      </c>
      <c r="M23" s="8">
        <v>1.1365609999999999</v>
      </c>
      <c r="N23" s="10">
        <f t="shared" si="0"/>
        <v>15718638.629999999</v>
      </c>
      <c r="O23" s="10">
        <v>15718638.629999999</v>
      </c>
      <c r="T23" s="8" t="s">
        <v>325</v>
      </c>
    </row>
    <row r="24" spans="1:20" s="8" customFormat="1" x14ac:dyDescent="0.3">
      <c r="A24" s="8" t="s">
        <v>273</v>
      </c>
      <c r="B24" s="8" t="s">
        <v>36</v>
      </c>
      <c r="C24" s="8" t="s">
        <v>287</v>
      </c>
      <c r="D24" s="8" t="s">
        <v>153</v>
      </c>
      <c r="E24" s="8">
        <v>0</v>
      </c>
      <c r="F24" s="8">
        <v>1</v>
      </c>
      <c r="G24" s="8" t="s">
        <v>318</v>
      </c>
      <c r="H24" s="11">
        <v>40654</v>
      </c>
      <c r="I24" s="8" t="s">
        <v>262</v>
      </c>
      <c r="J24" s="15">
        <v>43830</v>
      </c>
      <c r="K24" s="8" t="s">
        <v>318</v>
      </c>
      <c r="L24" s="10">
        <v>478020000</v>
      </c>
      <c r="M24" s="8">
        <v>1.1365609999999999</v>
      </c>
      <c r="N24" s="10">
        <f t="shared" si="0"/>
        <v>543298889.21999991</v>
      </c>
      <c r="O24" s="10">
        <f>(N24/11)</f>
        <v>49390808.110909082</v>
      </c>
      <c r="T24" s="8" t="s">
        <v>325</v>
      </c>
    </row>
    <row r="25" spans="1:20" x14ac:dyDescent="0.3">
      <c r="A25" s="8"/>
      <c r="B25" s="8"/>
      <c r="C25" s="8"/>
      <c r="D25" s="8"/>
      <c r="E25" s="8"/>
      <c r="F25" s="8"/>
      <c r="G25" s="8"/>
      <c r="H25" s="11"/>
      <c r="I25" s="8"/>
      <c r="J25" s="15"/>
      <c r="K25" s="8"/>
      <c r="L25" s="10"/>
      <c r="N25" s="10"/>
    </row>
    <row r="26" spans="1:20" x14ac:dyDescent="0.3">
      <c r="A26" s="8"/>
      <c r="B26" s="8"/>
      <c r="C26" s="8"/>
      <c r="D26" s="8"/>
      <c r="E26" s="8"/>
      <c r="F26" s="8"/>
      <c r="G26" s="8"/>
      <c r="H26" s="11"/>
      <c r="I26" s="8"/>
      <c r="J26" s="15"/>
      <c r="K26" s="8"/>
      <c r="L26" s="10"/>
      <c r="N26" s="10"/>
    </row>
    <row r="27" spans="1:20" x14ac:dyDescent="0.3">
      <c r="A27" s="8"/>
      <c r="B27" s="8"/>
      <c r="C27" s="8"/>
      <c r="D27" s="8"/>
      <c r="E27" s="8"/>
      <c r="F27" s="8"/>
      <c r="G27" s="8"/>
      <c r="H27" s="11"/>
      <c r="I27" s="8"/>
      <c r="J27" s="15"/>
      <c r="K27" s="8"/>
      <c r="L27" s="10"/>
      <c r="N27" s="10"/>
    </row>
    <row r="28" spans="1:20" x14ac:dyDescent="0.3">
      <c r="A28" s="8"/>
      <c r="B28" s="8"/>
      <c r="C28" s="8"/>
      <c r="D28" s="8"/>
      <c r="E28" s="8"/>
      <c r="F28" s="8"/>
      <c r="G28" s="8"/>
      <c r="H28" s="11"/>
      <c r="I28" s="8"/>
      <c r="J28" s="15"/>
      <c r="K28" s="8"/>
      <c r="L28" s="10"/>
      <c r="N28" s="10"/>
    </row>
    <row r="29" spans="1:20" x14ac:dyDescent="0.3">
      <c r="A29" s="8"/>
      <c r="B29" s="8"/>
      <c r="C29" s="8"/>
      <c r="D29" s="8"/>
      <c r="E29" s="8"/>
      <c r="F29" s="8"/>
      <c r="G29" s="8"/>
      <c r="H29" s="11"/>
      <c r="I29" s="8"/>
      <c r="J29" s="15"/>
      <c r="K29" s="8"/>
      <c r="L29" s="10"/>
      <c r="N29" s="10"/>
    </row>
    <row r="30" spans="1:20" x14ac:dyDescent="0.3">
      <c r="A30" s="8"/>
      <c r="B30" s="8"/>
      <c r="C30" s="8"/>
      <c r="D30" s="8"/>
      <c r="E30" s="8"/>
      <c r="F30" s="8"/>
      <c r="G30" s="8"/>
      <c r="H30" s="11"/>
      <c r="I30" s="8"/>
      <c r="J30" s="15"/>
      <c r="K30" s="8"/>
      <c r="L30" s="10"/>
      <c r="N30" s="10"/>
    </row>
    <row r="31" spans="1:20" x14ac:dyDescent="0.3">
      <c r="A31" s="8"/>
      <c r="B31" s="8"/>
      <c r="C31" s="8"/>
      <c r="D31" s="8"/>
      <c r="E31" s="8"/>
      <c r="F31" s="8"/>
      <c r="G31" s="8"/>
      <c r="H31" s="11"/>
      <c r="I31" s="8"/>
      <c r="J31" s="15"/>
      <c r="K31" s="8"/>
      <c r="L31" s="10"/>
      <c r="N31" s="10"/>
    </row>
  </sheetData>
  <conditionalFormatting sqref="I25:I1048576">
    <cfRule type="duplicateValues" priority="2"/>
  </conditionalFormatting>
  <conditionalFormatting sqref="I1:I24">
    <cfRule type="duplicateValues" priority="2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E3E0-3B54-4F23-8974-C8F14B4F62C0}">
  <dimension ref="A1:A2"/>
  <sheetViews>
    <sheetView workbookViewId="0">
      <selection activeCell="A27" sqref="A27"/>
    </sheetView>
  </sheetViews>
  <sheetFormatPr defaultRowHeight="15.6" x14ac:dyDescent="0.3"/>
  <cols>
    <col min="1" max="1" width="74.5" customWidth="1"/>
  </cols>
  <sheetData>
    <row r="1" spans="1:1" x14ac:dyDescent="0.3">
      <c r="A1" t="s">
        <v>125</v>
      </c>
    </row>
    <row r="2" spans="1:1" x14ac:dyDescent="0.3">
      <c r="A2" s="6" t="s">
        <v>191</v>
      </c>
    </row>
  </sheetData>
  <hyperlinks>
    <hyperlink ref="A2" r:id="rId1" xr:uid="{8FED0D1D-7EAB-4B1A-8A03-272D090278F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BEC5-2090-47C7-BB1C-A2F048F73B59}">
  <dimension ref="A1:B4"/>
  <sheetViews>
    <sheetView workbookViewId="0">
      <selection activeCell="I16" sqref="I16:I17"/>
    </sheetView>
  </sheetViews>
  <sheetFormatPr defaultRowHeight="15.6" x14ac:dyDescent="0.3"/>
  <cols>
    <col min="1" max="1" width="85.19921875" customWidth="1"/>
    <col min="2" max="2" width="9.5" bestFit="1" customWidth="1"/>
  </cols>
  <sheetData>
    <row r="1" spans="1:2" x14ac:dyDescent="0.3">
      <c r="A1" t="s">
        <v>231</v>
      </c>
      <c r="B1" t="s">
        <v>232</v>
      </c>
    </row>
    <row r="2" spans="1:2" x14ac:dyDescent="0.3">
      <c r="A2" t="s">
        <v>233</v>
      </c>
      <c r="B2" s="13">
        <v>43917</v>
      </c>
    </row>
    <row r="3" spans="1:2" x14ac:dyDescent="0.3">
      <c r="A3" t="s">
        <v>236</v>
      </c>
      <c r="B3" s="13">
        <v>43919</v>
      </c>
    </row>
    <row r="4" spans="1:2" x14ac:dyDescent="0.3">
      <c r="A4" t="s">
        <v>321</v>
      </c>
      <c r="B4" s="13">
        <v>43920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2D9A-1456-4CD0-BD48-7952AC5953B7}">
  <dimension ref="A1:D4"/>
  <sheetViews>
    <sheetView workbookViewId="0">
      <selection activeCell="A12" sqref="A12"/>
    </sheetView>
  </sheetViews>
  <sheetFormatPr defaultRowHeight="15.6" x14ac:dyDescent="0.3"/>
  <cols>
    <col min="1" max="2" width="23.19921875" customWidth="1"/>
    <col min="3" max="3" width="19.19921875" customWidth="1"/>
    <col min="4" max="4" width="17.69921875" customWidth="1"/>
  </cols>
  <sheetData>
    <row r="1" spans="1:4" x14ac:dyDescent="0.3">
      <c r="A1" t="s">
        <v>239</v>
      </c>
      <c r="B1" t="s">
        <v>126</v>
      </c>
      <c r="C1" t="s">
        <v>242</v>
      </c>
      <c r="D1" t="s">
        <v>243</v>
      </c>
    </row>
    <row r="2" spans="1:4" x14ac:dyDescent="0.3">
      <c r="A2" t="s">
        <v>240</v>
      </c>
      <c r="B2" t="s">
        <v>4</v>
      </c>
      <c r="C2" s="13">
        <v>40684</v>
      </c>
      <c r="D2" s="13">
        <v>42343</v>
      </c>
    </row>
    <row r="3" spans="1:4" x14ac:dyDescent="0.3">
      <c r="A3" t="s">
        <v>241</v>
      </c>
      <c r="B3" t="s">
        <v>84</v>
      </c>
      <c r="C3" s="13">
        <v>40692</v>
      </c>
      <c r="D3" s="13">
        <v>42153</v>
      </c>
    </row>
    <row r="4" spans="1:4" x14ac:dyDescent="0.3">
      <c r="A4" t="s">
        <v>244</v>
      </c>
      <c r="B4" t="s">
        <v>36</v>
      </c>
      <c r="C4" s="13">
        <v>41373</v>
      </c>
      <c r="D4" s="13">
        <v>42958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Seychelles</vt:lpstr>
      <vt:lpstr>Nigeria</vt:lpstr>
      <vt:lpstr>Kenya</vt:lpstr>
      <vt:lpstr>BRI Project Info</vt:lpstr>
      <vt:lpstr>WB Project Info</vt:lpstr>
      <vt:lpstr>Links</vt:lpstr>
      <vt:lpstr>Notes</vt:lpstr>
      <vt:lpstr>Election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Reinhardt</dc:creator>
  <cp:lastModifiedBy>Gabriel Moran</cp:lastModifiedBy>
  <cp:lastPrinted>2020-02-28T01:33:22Z</cp:lastPrinted>
  <dcterms:created xsi:type="dcterms:W3CDTF">2020-02-20T21:01:56Z</dcterms:created>
  <dcterms:modified xsi:type="dcterms:W3CDTF">2020-04-08T15:04:30Z</dcterms:modified>
</cp:coreProperties>
</file>